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bc.sharepoint.com/sites/Certifiering/Miljbyggnad/Projekt &amp; Utveckling/- Projekt - 4.0 - Miljöbyggnad 4.0 - Ny manualgeneration/9_Manual nybyggnad/Betygsverktyg 4.0/"/>
    </mc:Choice>
  </mc:AlternateContent>
  <xr:revisionPtr revIDLastSave="0" documentId="8_{8B20E428-4352-477E-AA5F-669C5DF04135}" xr6:coauthVersionLast="47" xr6:coauthVersionMax="47" xr10:uidLastSave="{00000000-0000-0000-0000-000000000000}"/>
  <workbookProtection workbookAlgorithmName="SHA-512" workbookHashValue="rKR6FUJ0buMJzjy38ePjr68byz2SpjZTVGqEK7GbL95XXnTRZeUJ24HMuZT1LYHSbMBbWcLLIxASBd3fNIndmg==" workbookSaltValue="3TeDLvsScKAuilYwfRb86A==" workbookSpinCount="100000" lockStructure="1"/>
  <bookViews>
    <workbookView xWindow="-110" yWindow="-110" windowWidth="19420" windowHeight="11500" xr2:uid="{00000000-000D-0000-FFFF-FFFF00000000}"/>
  </bookViews>
  <sheets>
    <sheet name="Nyproducerad byggnad" sheetId="6" r:id="rId1"/>
  </sheets>
  <definedNames>
    <definedName name="Betyg_siffror">'Nyproducerad byggnad'!$X$19:$X$22</definedName>
    <definedName name="Indikatorbetyg" localSheetId="0">'Nyproducerad byggnad'!$W$19:$W$22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6" l="1"/>
  <c r="G32" i="6"/>
  <c r="G33" i="6"/>
  <c r="G34" i="6"/>
  <c r="G35" i="6"/>
  <c r="G30" i="6"/>
  <c r="AJ13" i="6"/>
  <c r="AJ17" i="6"/>
  <c r="AJ18" i="6"/>
  <c r="AJ19" i="6"/>
  <c r="AJ20" i="6"/>
  <c r="AJ26" i="6"/>
  <c r="AJ28" i="6"/>
  <c r="AJ29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12" i="6"/>
  <c r="M23" i="6"/>
  <c r="M22" i="6"/>
  <c r="M14" i="6"/>
  <c r="G14" i="6" s="1"/>
  <c r="M15" i="6"/>
  <c r="M28" i="6"/>
  <c r="M27" i="6"/>
  <c r="M26" i="6"/>
  <c r="M25" i="6"/>
  <c r="M24" i="6"/>
  <c r="M21" i="6"/>
  <c r="M20" i="6"/>
  <c r="M19" i="6"/>
  <c r="M18" i="6"/>
  <c r="M17" i="6"/>
  <c r="M16" i="6"/>
  <c r="M12" i="6"/>
  <c r="G12" i="6" s="1"/>
  <c r="M13" i="6"/>
  <c r="N21" i="6" l="1"/>
  <c r="O21" i="6" s="1"/>
  <c r="N18" i="6"/>
  <c r="O18" i="6" s="1"/>
  <c r="N17" i="6"/>
  <c r="O17" i="6" s="1"/>
  <c r="AF19" i="6"/>
  <c r="G27" i="6"/>
  <c r="AF20" i="6"/>
  <c r="N19" i="6" l="1"/>
  <c r="G21" i="6"/>
  <c r="N28" i="6"/>
  <c r="O28" i="6" s="1"/>
  <c r="N25" i="6"/>
  <c r="O25" i="6" s="1"/>
  <c r="H18" i="6"/>
  <c r="H17" i="6"/>
  <c r="N12" i="6"/>
  <c r="O12" i="6" s="1"/>
  <c r="AE17" i="6" l="1"/>
  <c r="AG17" i="6" s="1"/>
  <c r="AJ33" i="6" s="1"/>
  <c r="T17" i="6"/>
  <c r="T18" i="6" s="1"/>
  <c r="T19" i="6" s="1"/>
  <c r="T20" i="6" s="1"/>
  <c r="U20" i="6" s="1"/>
  <c r="O19" i="6"/>
  <c r="H19" i="6" s="1"/>
  <c r="G25" i="6"/>
  <c r="N24" i="6"/>
  <c r="O24" i="6" s="1"/>
  <c r="G24" i="6"/>
  <c r="N16" i="6"/>
  <c r="G16" i="6"/>
  <c r="N14" i="6"/>
  <c r="G15" i="6"/>
  <c r="AE11" i="6" s="1"/>
  <c r="N22" i="6"/>
  <c r="O22" i="6" s="1"/>
  <c r="G23" i="6"/>
  <c r="G22" i="6"/>
  <c r="H21" i="6"/>
  <c r="H28" i="6"/>
  <c r="AE18" i="6"/>
  <c r="AG18" i="6" s="1"/>
  <c r="AE12" i="6"/>
  <c r="AJ34" i="6" l="1"/>
  <c r="AJ21" i="6"/>
  <c r="X13" i="6"/>
  <c r="Z13" i="6" s="1"/>
  <c r="AJ32" i="6"/>
  <c r="AJ31" i="6"/>
  <c r="P17" i="6"/>
  <c r="I17" i="6"/>
  <c r="O14" i="6"/>
  <c r="H14" i="6" s="1"/>
  <c r="O16" i="6"/>
  <c r="H16" i="6" s="1"/>
  <c r="T11" i="6"/>
  <c r="T29" i="6"/>
  <c r="T30" i="6" s="1"/>
  <c r="T31" i="6" s="1"/>
  <c r="T32" i="6" s="1"/>
  <c r="U32" i="6" s="1"/>
  <c r="T23" i="6"/>
  <c r="T24" i="6" s="1"/>
  <c r="T25" i="6" s="1"/>
  <c r="T26" i="6" s="1"/>
  <c r="H24" i="6"/>
  <c r="H25" i="6"/>
  <c r="H22" i="6"/>
  <c r="AG12" i="6"/>
  <c r="H12" i="6"/>
  <c r="AE16" i="6"/>
  <c r="AG16" i="6" s="1"/>
  <c r="AJ27" i="6" s="1"/>
  <c r="AE13" i="6"/>
  <c r="AG13" i="6" s="1"/>
  <c r="AJ22" i="6" s="1"/>
  <c r="AE14" i="6"/>
  <c r="AE15" i="6"/>
  <c r="AG15" i="6" s="1"/>
  <c r="AJ25" i="6" l="1"/>
  <c r="AJ24" i="6"/>
  <c r="AJ35" i="6"/>
  <c r="AJ14" i="6"/>
  <c r="AJ30" i="6"/>
  <c r="T12" i="6"/>
  <c r="T13" i="6" s="1"/>
  <c r="T14" i="6" s="1"/>
  <c r="P12" i="6" s="1"/>
  <c r="P22" i="6"/>
  <c r="U26" i="6"/>
  <c r="I22" i="6" s="1"/>
  <c r="I25" i="6"/>
  <c r="P25" i="6"/>
  <c r="AG11" i="6"/>
  <c r="AJ16" i="6" s="1"/>
  <c r="AG14" i="6"/>
  <c r="AJ23" i="6" s="1"/>
  <c r="X14" i="6"/>
  <c r="Z14" i="6" s="1"/>
  <c r="AE19" i="6"/>
  <c r="X12" i="6" s="1"/>
  <c r="AE20" i="6"/>
  <c r="Q12" i="6" l="1"/>
  <c r="X10" i="6" s="1"/>
  <c r="Y10" i="6" s="1"/>
  <c r="J12" i="6" s="1"/>
  <c r="AJ15" i="6"/>
  <c r="AJ12" i="6"/>
  <c r="AG20" i="6"/>
  <c r="U14" i="6"/>
  <c r="Z12" i="6"/>
  <c r="AA14" i="6" s="1"/>
  <c r="Z16" i="6" s="1"/>
  <c r="X16" i="6" l="1"/>
  <c r="Y16" i="6" s="1"/>
  <c r="K12" i="6"/>
  <c r="F36" i="6"/>
  <c r="I1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Olivia Krakau</author>
  </authors>
  <commentList>
    <comment ref="F10" authorId="0" shapeId="0" xr:uid="{0F7C4B2D-FE75-4506-8DFD-61BED4AD868A}">
      <text>
        <r>
          <rPr>
            <sz val="9"/>
            <color indexed="81"/>
            <rFont val="Tahoma"/>
            <family val="2"/>
          </rPr>
          <t>Grön = Taxonomikriteriet uppfylls
Orange = Det enskilda taxonomikriteriet uppfylls
Röd = Taxonomikriteriet uppfylls ej</t>
        </r>
      </text>
    </comment>
    <comment ref="T19" authorId="0" shapeId="0" xr:uid="{BBDCBA22-A82F-4154-833D-0E2BF39C0511}">
      <text>
        <r>
          <rPr>
            <sz val="9"/>
            <color indexed="81"/>
            <rFont val="Tahoma"/>
            <family val="2"/>
          </rPr>
          <t>Likamedtecken tillagt pga 2 av 4  och heltal.</t>
        </r>
      </text>
    </comment>
    <comment ref="T25" authorId="0" shapeId="0" xr:uid="{11471492-3687-4B46-BDE3-A467F19B209E}">
      <text>
        <r>
          <rPr>
            <sz val="9"/>
            <color indexed="81"/>
            <rFont val="Tahoma"/>
            <family val="2"/>
          </rPr>
          <t>Likamedtecken tillagt pga 2 av 4  och heltal.</t>
        </r>
      </text>
    </comment>
    <comment ref="T31" authorId="0" shapeId="0" xr:uid="{F52E3387-4851-4EFB-89E0-B05806753BAC}">
      <text>
        <r>
          <rPr>
            <sz val="9"/>
            <color indexed="81"/>
            <rFont val="Tahoma"/>
            <family val="2"/>
          </rPr>
          <t>Likamedtecken tillagt pga 2 av 4  och heltal.</t>
        </r>
      </text>
    </comment>
    <comment ref="F32" authorId="0" shapeId="0" xr:uid="{6FBE30E9-F253-45E8-AF7B-9F2E216B4BDF}">
      <text>
        <r>
          <rPr>
            <sz val="9"/>
            <color indexed="81"/>
            <rFont val="Tahoma"/>
            <family val="2"/>
          </rPr>
          <t>Taxonomikriteriet gäller bara lokaler. För bostäder anges denna som "UPPFYLLD".</t>
        </r>
      </text>
    </comment>
  </commentList>
</comments>
</file>

<file path=xl/sharedStrings.xml><?xml version="1.0" encoding="utf-8"?>
<sst xmlns="http://schemas.openxmlformats.org/spreadsheetml/2006/main" count="130" uniqueCount="79">
  <si>
    <t>Nyproducerad byggnad</t>
  </si>
  <si>
    <t>Miljöbyggnad 4.0</t>
  </si>
  <si>
    <t>Byggnad</t>
  </si>
  <si>
    <t>Kommentar</t>
  </si>
  <si>
    <t>Nedanstående kolumn fylls i av användaren</t>
  </si>
  <si>
    <t>Aspektbetyg</t>
  </si>
  <si>
    <t>Områdesbetyg</t>
  </si>
  <si>
    <t>Byggnadsbetyg</t>
  </si>
  <si>
    <t>EU-taxonomin</t>
  </si>
  <si>
    <t>Indikator</t>
  </si>
  <si>
    <t>EU-taxonomi</t>
  </si>
  <si>
    <t>Aspekt</t>
  </si>
  <si>
    <t>Område</t>
  </si>
  <si>
    <t>Uppfyllnad EU-taxonomi</t>
  </si>
  <si>
    <t>Områdesbetyg för Energi och klimat</t>
  </si>
  <si>
    <t>Energi och klimat</t>
  </si>
  <si>
    <t>Värmeeffektbehov</t>
  </si>
  <si>
    <t>GULD</t>
  </si>
  <si>
    <t>A1-7.1-SC 1</t>
  </si>
  <si>
    <t>Solvärmelast</t>
  </si>
  <si>
    <t>Energianvändning</t>
  </si>
  <si>
    <t>A2-7.1-DNSH 1</t>
  </si>
  <si>
    <t>Totalt</t>
  </si>
  <si>
    <t>Inomhusmiljö</t>
  </si>
  <si>
    <t>Fukt</t>
  </si>
  <si>
    <t>Ljud</t>
  </si>
  <si>
    <t>Områdesbetyg för Inomhusmiljö</t>
  </si>
  <si>
    <t>Listor</t>
  </si>
  <si>
    <t>Termiskt klimat vinter</t>
  </si>
  <si>
    <t>BRONS</t>
  </si>
  <si>
    <t>JA</t>
  </si>
  <si>
    <t>Termiskt klimat sommar</t>
  </si>
  <si>
    <t>SILVER</t>
  </si>
  <si>
    <t>NEJ</t>
  </si>
  <si>
    <t>Utfasning av farliga ämnen</t>
  </si>
  <si>
    <t>A1-7.1-DNSH 2</t>
  </si>
  <si>
    <t>Utomhusmiljö</t>
  </si>
  <si>
    <t>A2-7.1-SC 2</t>
  </si>
  <si>
    <t>A1-7.1-DNSH 6</t>
  </si>
  <si>
    <t>A1-7.1-DNSH 4</t>
  </si>
  <si>
    <t>Cirkulärt byggande</t>
  </si>
  <si>
    <t>Flexibilitet och demonterbarhet</t>
  </si>
  <si>
    <t>A1-7.1-DNSH 5</t>
  </si>
  <si>
    <t>Cirkulära materialflöden</t>
  </si>
  <si>
    <t>A1-7.1-DNSH 3</t>
  </si>
  <si>
    <t>Avfallshantering</t>
  </si>
  <si>
    <t>Områdesbetyg för Utomhusmiljö</t>
  </si>
  <si>
    <t>Loggbok med byggvaror</t>
  </si>
  <si>
    <t>Särstående taxonomikriterier</t>
  </si>
  <si>
    <t>Områdesbetyg för Cirkulärt byggande</t>
  </si>
  <si>
    <t xml:space="preserve">Antal uppfyllda EU-taxonomi kriterier: </t>
  </si>
  <si>
    <t>Taxonomikriterium</t>
  </si>
  <si>
    <t>Totalt DNSH</t>
  </si>
  <si>
    <t>Ekosystemtjänster</t>
  </si>
  <si>
    <t>Betyg</t>
  </si>
  <si>
    <t xml:space="preserve">Höjs om 2 av 3 </t>
  </si>
  <si>
    <t>Höjs om 1 av 2</t>
  </si>
  <si>
    <t>Höjs om 2 av 4</t>
  </si>
  <si>
    <t>Min betyg</t>
  </si>
  <si>
    <t>Betyg MB-kriterier</t>
  </si>
  <si>
    <t>DNSH</t>
  </si>
  <si>
    <t>SC1</t>
  </si>
  <si>
    <t>SC2</t>
  </si>
  <si>
    <t>EJ BRONS</t>
  </si>
  <si>
    <t>-</t>
  </si>
  <si>
    <t>Antal högre</t>
  </si>
  <si>
    <t>LINJERAD</t>
  </si>
  <si>
    <t>EJ LINJERAD</t>
  </si>
  <si>
    <t>Max?</t>
  </si>
  <si>
    <t>OK?</t>
  </si>
  <si>
    <t>Klara</t>
  </si>
  <si>
    <t>Formatering</t>
  </si>
  <si>
    <t>[KONTROLL - DÖLJS]</t>
  </si>
  <si>
    <t>UPPFYLLD</t>
  </si>
  <si>
    <t>EJ UPPFYLLD</t>
  </si>
  <si>
    <t>0=nej, 1=delvis, 2=klar</t>
  </si>
  <si>
    <t>Guld (=3) uppfyllt?</t>
  </si>
  <si>
    <t>Klimatpåverkan</t>
  </si>
  <si>
    <t>Klimatrisker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</si>
</sst>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9"/>
      <color indexed="8"/>
      <name val="Verdana"/>
      <family val="2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8"/>
      <color theme="3"/>
      <name val="Cambria"/>
      <family val="2"/>
      <scheme val="major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9"/>
      <name val="Calibri"/>
      <family val="2"/>
    </font>
    <font>
      <u/>
      <sz val="11"/>
      <color indexed="8"/>
      <name val="Verdana"/>
      <family val="2"/>
    </font>
    <font>
      <b/>
      <sz val="9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20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gray0625">
        <fgColor theme="0"/>
      </patternFill>
    </fill>
    <fill>
      <patternFill patternType="solid">
        <fgColor indexed="9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54">
    <xf numFmtId="0" fontId="0" fillId="0" borderId="0" xfId="0"/>
    <xf numFmtId="0" fontId="5" fillId="6" borderId="9" xfId="0" applyFont="1" applyFill="1" applyBorder="1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8" fillId="0" borderId="0" xfId="0" applyFont="1"/>
    <xf numFmtId="0" fontId="9" fillId="2" borderId="0" xfId="0" applyFont="1" applyFill="1"/>
    <xf numFmtId="0" fontId="10" fillId="0" borderId="0" xfId="0" applyFont="1"/>
    <xf numFmtId="0" fontId="11" fillId="5" borderId="0" xfId="0" applyFont="1" applyFill="1" applyAlignment="1">
      <alignment vertical="top" wrapText="1"/>
    </xf>
    <xf numFmtId="0" fontId="12" fillId="4" borderId="0" xfId="0" applyFont="1" applyFill="1"/>
    <xf numFmtId="0" fontId="14" fillId="2" borderId="0" xfId="0" applyFont="1" applyFill="1" applyAlignment="1">
      <alignment wrapText="1"/>
    </xf>
    <xf numFmtId="0" fontId="17" fillId="6" borderId="17" xfId="0" applyFont="1" applyFill="1" applyBorder="1"/>
    <xf numFmtId="0" fontId="17" fillId="0" borderId="0" xfId="0" applyFont="1"/>
    <xf numFmtId="0" fontId="17" fillId="6" borderId="21" xfId="0" applyFont="1" applyFill="1" applyBorder="1"/>
    <xf numFmtId="0" fontId="8" fillId="0" borderId="0" xfId="0" applyFont="1" applyAlignment="1">
      <alignment horizontal="center"/>
    </xf>
    <xf numFmtId="0" fontId="8" fillId="2" borderId="8" xfId="0" applyFont="1" applyFill="1" applyBorder="1"/>
    <xf numFmtId="0" fontId="8" fillId="0" borderId="8" xfId="0" applyFont="1" applyBorder="1"/>
    <xf numFmtId="0" fontId="5" fillId="0" borderId="9" xfId="0" applyFont="1" applyBorder="1" applyAlignment="1">
      <alignment horizontal="left" vertical="center"/>
    </xf>
    <xf numFmtId="0" fontId="18" fillId="2" borderId="0" xfId="0" applyFont="1" applyFill="1" applyAlignment="1">
      <alignment vertical="top" wrapText="1"/>
    </xf>
    <xf numFmtId="0" fontId="4" fillId="0" borderId="0" xfId="0" applyFont="1"/>
    <xf numFmtId="0" fontId="19" fillId="2" borderId="0" xfId="0" applyFont="1" applyFill="1" applyAlignment="1">
      <alignment vertical="top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2" fillId="0" borderId="18" xfId="0" applyFont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 applyProtection="1">
      <alignment horizontal="center" vertical="center" wrapText="1"/>
      <protection locked="0"/>
    </xf>
    <xf numFmtId="0" fontId="16" fillId="3" borderId="56" xfId="0" applyFont="1" applyFill="1" applyBorder="1" applyAlignment="1" applyProtection="1">
      <alignment horizontal="center" vertical="center" wrapText="1"/>
      <protection locked="0"/>
    </xf>
    <xf numFmtId="0" fontId="16" fillId="3" borderId="58" xfId="0" applyFont="1" applyFill="1" applyBorder="1" applyAlignment="1" applyProtection="1">
      <alignment horizontal="center" vertical="center" wrapText="1"/>
      <protection locked="0"/>
    </xf>
    <xf numFmtId="0" fontId="2" fillId="0" borderId="59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9" xfId="0" applyFont="1" applyBorder="1" applyAlignment="1">
      <alignment vertical="center" wrapText="1"/>
    </xf>
    <xf numFmtId="0" fontId="16" fillId="3" borderId="57" xfId="0" applyFont="1" applyFill="1" applyBorder="1" applyAlignment="1" applyProtection="1">
      <alignment horizontal="center" vertical="center" wrapText="1"/>
      <protection locked="0"/>
    </xf>
    <xf numFmtId="0" fontId="16" fillId="3" borderId="55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3" fillId="2" borderId="0" xfId="1" applyFill="1"/>
    <xf numFmtId="0" fontId="4" fillId="0" borderId="0" xfId="0" applyFont="1" applyAlignment="1">
      <alignment horizontal="left"/>
    </xf>
    <xf numFmtId="0" fontId="4" fillId="2" borderId="0" xfId="0" applyFont="1" applyFill="1"/>
    <xf numFmtId="0" fontId="4" fillId="2" borderId="8" xfId="0" applyFont="1" applyFill="1" applyBorder="1"/>
    <xf numFmtId="0" fontId="13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17" xfId="0" applyFont="1" applyFill="1" applyBorder="1"/>
    <xf numFmtId="0" fontId="4" fillId="2" borderId="10" xfId="0" applyFont="1" applyFill="1" applyBorder="1"/>
    <xf numFmtId="0" fontId="4" fillId="0" borderId="8" xfId="0" applyFont="1" applyBorder="1"/>
    <xf numFmtId="0" fontId="4" fillId="2" borderId="13" xfId="0" applyFont="1" applyFill="1" applyBorder="1"/>
    <xf numFmtId="0" fontId="4" fillId="2" borderId="0" xfId="0" applyFont="1" applyFill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4" fillId="2" borderId="12" xfId="0" applyFont="1" applyFill="1" applyBorder="1"/>
    <xf numFmtId="0" fontId="4" fillId="0" borderId="17" xfId="0" applyFont="1" applyBorder="1"/>
    <xf numFmtId="0" fontId="4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63" xfId="0" applyFont="1" applyBorder="1"/>
    <xf numFmtId="0" fontId="20" fillId="2" borderId="64" xfId="0" applyFont="1" applyFill="1" applyBorder="1"/>
    <xf numFmtId="0" fontId="4" fillId="0" borderId="65" xfId="0" applyFont="1" applyBorder="1"/>
    <xf numFmtId="0" fontId="4" fillId="0" borderId="21" xfId="0" applyFont="1" applyBorder="1" applyAlignment="1">
      <alignment horizontal="left"/>
    </xf>
    <xf numFmtId="0" fontId="4" fillId="2" borderId="67" xfId="0" applyFont="1" applyFill="1" applyBorder="1" applyAlignment="1">
      <alignment horizontal="left"/>
    </xf>
    <xf numFmtId="0" fontId="4" fillId="2" borderId="67" xfId="0" applyFont="1" applyFill="1" applyBorder="1"/>
    <xf numFmtId="0" fontId="20" fillId="2" borderId="68" xfId="0" applyFont="1" applyFill="1" applyBorder="1" applyAlignment="1">
      <alignment horizontal="left"/>
    </xf>
    <xf numFmtId="0" fontId="20" fillId="2" borderId="67" xfId="0" applyFont="1" applyFill="1" applyBorder="1"/>
    <xf numFmtId="0" fontId="22" fillId="0" borderId="20" xfId="0" applyFont="1" applyBorder="1" applyAlignment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22" fillId="4" borderId="7" xfId="0" applyFont="1" applyFill="1" applyBorder="1" applyAlignment="1">
      <alignment horizontal="center" vertical="center" wrapText="1"/>
    </xf>
    <xf numFmtId="0" fontId="25" fillId="7" borderId="13" xfId="0" applyFont="1" applyFill="1" applyBorder="1"/>
    <xf numFmtId="0" fontId="19" fillId="2" borderId="27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/>
    <xf numFmtId="0" fontId="20" fillId="0" borderId="0" xfId="0" applyFont="1" applyAlignment="1">
      <alignment horizontal="center"/>
    </xf>
    <xf numFmtId="0" fontId="15" fillId="2" borderId="0" xfId="0" applyFont="1" applyFill="1" applyAlignment="1">
      <alignment vertical="top" wrapText="1"/>
    </xf>
    <xf numFmtId="0" fontId="4" fillId="2" borderId="4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7" fillId="6" borderId="11" xfId="0" applyFont="1" applyFill="1" applyBorder="1"/>
    <xf numFmtId="0" fontId="20" fillId="6" borderId="22" xfId="0" applyFont="1" applyFill="1" applyBorder="1" applyAlignment="1">
      <alignment horizontal="center"/>
    </xf>
    <xf numFmtId="0" fontId="4" fillId="2" borderId="72" xfId="0" applyFont="1" applyFill="1" applyBorder="1"/>
    <xf numFmtId="0" fontId="4" fillId="0" borderId="72" xfId="0" applyFont="1" applyBorder="1"/>
    <xf numFmtId="0" fontId="23" fillId="2" borderId="72" xfId="1" applyFill="1" applyBorder="1" applyAlignment="1">
      <alignment horizontal="center"/>
    </xf>
    <xf numFmtId="0" fontId="8" fillId="2" borderId="72" xfId="0" applyFont="1" applyFill="1" applyBorder="1"/>
    <xf numFmtId="0" fontId="9" fillId="2" borderId="72" xfId="0" applyFont="1" applyFill="1" applyBorder="1"/>
    <xf numFmtId="0" fontId="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5" borderId="0" xfId="0" applyFont="1" applyFill="1" applyAlignment="1">
      <alignment vertical="top" wrapText="1"/>
    </xf>
    <xf numFmtId="0" fontId="30" fillId="2" borderId="0" xfId="0" applyFont="1" applyFill="1"/>
    <xf numFmtId="0" fontId="30" fillId="2" borderId="0" xfId="0" applyFont="1" applyFill="1" applyAlignment="1">
      <alignment wrapText="1"/>
    </xf>
    <xf numFmtId="0" fontId="34" fillId="0" borderId="31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4" borderId="70" xfId="0" applyFont="1" applyFill="1" applyBorder="1" applyAlignment="1">
      <alignment horizontal="center" vertical="center" wrapText="1"/>
    </xf>
    <xf numFmtId="0" fontId="34" fillId="4" borderId="23" xfId="0" applyFont="1" applyFill="1" applyBorder="1" applyAlignment="1">
      <alignment horizontal="center" vertical="center" wrapText="1"/>
    </xf>
    <xf numFmtId="0" fontId="34" fillId="4" borderId="4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 wrapText="1"/>
    </xf>
    <xf numFmtId="0" fontId="34" fillId="4" borderId="44" xfId="0" applyFont="1" applyFill="1" applyBorder="1" applyAlignment="1">
      <alignment horizontal="center" vertical="center" wrapText="1"/>
    </xf>
    <xf numFmtId="0" fontId="34" fillId="4" borderId="51" xfId="0" applyFont="1" applyFill="1" applyBorder="1" applyAlignment="1">
      <alignment horizontal="center" vertical="center" wrapText="1"/>
    </xf>
    <xf numFmtId="0" fontId="34" fillId="4" borderId="46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vertical="center" wrapText="1"/>
    </xf>
    <xf numFmtId="0" fontId="34" fillId="4" borderId="39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top" wrapText="1"/>
    </xf>
    <xf numFmtId="0" fontId="37" fillId="2" borderId="0" xfId="0" applyFont="1" applyFill="1" applyAlignment="1">
      <alignment horizontal="center" vertical="center" wrapText="1"/>
    </xf>
    <xf numFmtId="0" fontId="20" fillId="0" borderId="0" xfId="0" applyFont="1"/>
    <xf numFmtId="0" fontId="4" fillId="0" borderId="6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4" fillId="0" borderId="75" xfId="0" applyFont="1" applyBorder="1"/>
    <xf numFmtId="0" fontId="4" fillId="0" borderId="76" xfId="0" applyFont="1" applyBorder="1"/>
    <xf numFmtId="0" fontId="8" fillId="2" borderId="77" xfId="0" applyFont="1" applyFill="1" applyBorder="1"/>
    <xf numFmtId="0" fontId="4" fillId="2" borderId="71" xfId="0" quotePrefix="1" applyFont="1" applyFill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30" xfId="0" applyFont="1" applyBorder="1"/>
    <xf numFmtId="0" fontId="4" fillId="0" borderId="16" xfId="0" applyFont="1" applyBorder="1"/>
    <xf numFmtId="0" fontId="4" fillId="9" borderId="0" xfId="0" applyFont="1" applyFill="1"/>
    <xf numFmtId="0" fontId="4" fillId="9" borderId="0" xfId="0" applyFont="1" applyFill="1" applyAlignment="1">
      <alignment horizontal="left"/>
    </xf>
    <xf numFmtId="0" fontId="17" fillId="10" borderId="10" xfId="0" applyFont="1" applyFill="1" applyBorder="1"/>
    <xf numFmtId="0" fontId="17" fillId="9" borderId="0" xfId="0" applyFont="1" applyFill="1" applyAlignment="1">
      <alignment horizontal="left"/>
    </xf>
    <xf numFmtId="0" fontId="5" fillId="10" borderId="9" xfId="0" applyFont="1" applyFill="1" applyBorder="1" applyAlignment="1">
      <alignment horizontal="left"/>
    </xf>
    <xf numFmtId="0" fontId="4" fillId="10" borderId="17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26" fillId="10" borderId="21" xfId="0" applyFont="1" applyFill="1" applyBorder="1"/>
    <xf numFmtId="0" fontId="4" fillId="10" borderId="0" xfId="0" applyFont="1" applyFill="1" applyAlignment="1">
      <alignment horizontal="center"/>
    </xf>
    <xf numFmtId="0" fontId="4" fillId="10" borderId="0" xfId="0" applyFont="1" applyFill="1" applyAlignment="1">
      <alignment vertical="center"/>
    </xf>
    <xf numFmtId="0" fontId="16" fillId="10" borderId="14" xfId="0" applyFont="1" applyFill="1" applyBorder="1" applyAlignment="1">
      <alignment horizontal="center" vertical="center" wrapText="1"/>
    </xf>
    <xf numFmtId="0" fontId="4" fillId="9" borderId="10" xfId="0" applyFont="1" applyFill="1" applyBorder="1"/>
    <xf numFmtId="0" fontId="4" fillId="10" borderId="11" xfId="0" applyFont="1" applyFill="1" applyBorder="1"/>
    <xf numFmtId="0" fontId="1" fillId="9" borderId="5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4" fillId="9" borderId="71" xfId="0" applyFont="1" applyFill="1" applyBorder="1"/>
    <xf numFmtId="0" fontId="1" fillId="9" borderId="29" xfId="0" applyFont="1" applyFill="1" applyBorder="1" applyAlignment="1">
      <alignment horizontal="center"/>
    </xf>
    <xf numFmtId="0" fontId="1" fillId="9" borderId="72" xfId="0" applyFont="1" applyFill="1" applyBorder="1" applyAlignment="1">
      <alignment horizontal="center"/>
    </xf>
    <xf numFmtId="0" fontId="4" fillId="9" borderId="55" xfId="0" applyFont="1" applyFill="1" applyBorder="1"/>
    <xf numFmtId="0" fontId="4" fillId="9" borderId="0" xfId="0" applyFont="1" applyFill="1" applyAlignment="1">
      <alignment horizontal="center"/>
    </xf>
    <xf numFmtId="0" fontId="1" fillId="9" borderId="71" xfId="0" applyFont="1" applyFill="1" applyBorder="1" applyAlignment="1">
      <alignment horizontal="center"/>
    </xf>
    <xf numFmtId="0" fontId="4" fillId="9" borderId="72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0" fontId="17" fillId="9" borderId="0" xfId="0" applyFont="1" applyFill="1"/>
    <xf numFmtId="0" fontId="9" fillId="9" borderId="0" xfId="0" applyFont="1" applyFill="1"/>
    <xf numFmtId="0" fontId="21" fillId="8" borderId="9" xfId="0" applyFont="1" applyFill="1" applyBorder="1" applyAlignment="1" applyProtection="1">
      <alignment horizontal="center" vertical="center" wrapText="1"/>
      <protection locked="0"/>
    </xf>
    <xf numFmtId="0" fontId="21" fillId="8" borderId="38" xfId="0" applyFont="1" applyFill="1" applyBorder="1" applyAlignment="1" applyProtection="1">
      <alignment horizontal="center" vertical="center" wrapText="1"/>
      <protection locked="0"/>
    </xf>
    <xf numFmtId="0" fontId="21" fillId="8" borderId="26" xfId="0" applyFont="1" applyFill="1" applyBorder="1" applyAlignment="1" applyProtection="1">
      <alignment horizontal="center" vertical="center" wrapText="1"/>
      <protection locked="0"/>
    </xf>
    <xf numFmtId="0" fontId="22" fillId="4" borderId="31" xfId="0" applyFont="1" applyFill="1" applyBorder="1" applyAlignment="1">
      <alignment horizontal="center" vertical="center" wrapText="1"/>
    </xf>
    <xf numFmtId="0" fontId="22" fillId="4" borderId="70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textRotation="90" wrapText="1"/>
    </xf>
    <xf numFmtId="0" fontId="6" fillId="0" borderId="48" xfId="0" applyFont="1" applyBorder="1" applyAlignment="1">
      <alignment horizontal="center" vertical="center" textRotation="90" wrapText="1"/>
    </xf>
    <xf numFmtId="0" fontId="6" fillId="0" borderId="43" xfId="0" applyFont="1" applyBorder="1" applyAlignment="1">
      <alignment horizontal="center" vertical="center" textRotation="90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 applyProtection="1">
      <alignment horizontal="center" vertical="center" wrapText="1"/>
      <protection locked="0"/>
    </xf>
    <xf numFmtId="0" fontId="16" fillId="3" borderId="3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vertical="top" wrapText="1"/>
    </xf>
    <xf numFmtId="0" fontId="19" fillId="2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4" fillId="8" borderId="45" xfId="0" applyFont="1" applyFill="1" applyBorder="1" applyAlignment="1" applyProtection="1">
      <alignment horizontal="left"/>
      <protection locked="0"/>
    </xf>
    <xf numFmtId="0" fontId="4" fillId="8" borderId="53" xfId="0" applyFont="1" applyFill="1" applyBorder="1" applyAlignment="1" applyProtection="1">
      <alignment horizontal="left"/>
      <protection locked="0"/>
    </xf>
    <xf numFmtId="0" fontId="4" fillId="8" borderId="54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33" fillId="4" borderId="36" xfId="0" applyFont="1" applyFill="1" applyBorder="1" applyAlignment="1">
      <alignment horizontal="center" vertical="center" wrapText="1"/>
    </xf>
    <xf numFmtId="0" fontId="33" fillId="4" borderId="37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16" fillId="3" borderId="35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</cellXfs>
  <cellStyles count="2">
    <cellStyle name="Normal" xfId="0" builtinId="0"/>
    <cellStyle name="Rubrik" xfId="1" builtinId="15"/>
  </cellStyles>
  <dxfs count="12"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strike val="0"/>
      </font>
      <fill>
        <patternFill>
          <bgColor theme="6" tint="0.59996337778862885"/>
        </patternFill>
      </fill>
    </dxf>
    <dxf>
      <fill>
        <patternFill>
          <bgColor rgb="FFFF9900"/>
        </patternFill>
      </fill>
    </dxf>
    <dxf>
      <fill>
        <patternFill>
          <bgColor indexed="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strike val="0"/>
      </font>
      <fill>
        <patternFill>
          <bgColor theme="6" tint="0.59996337778862885"/>
        </patternFill>
      </fill>
    </dxf>
    <dxf>
      <fill>
        <patternFill>
          <bgColor indexed="5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EDECB4"/>
      <color rgb="FFEEF0AC"/>
      <color rgb="FFFF9900"/>
      <color rgb="FFC6C6A6"/>
      <color rgb="FFEAE7DA"/>
      <color rgb="FFD9D4BD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256114</xdr:colOff>
      <xdr:row>1</xdr:row>
      <xdr:rowOff>295697</xdr:rowOff>
    </xdr:from>
    <xdr:to>
      <xdr:col>9</xdr:col>
      <xdr:colOff>381396</xdr:colOff>
      <xdr:row>6</xdr:row>
      <xdr:rowOff>41526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6554520" y="462385"/>
          <a:ext cx="732501" cy="888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451115</xdr:colOff>
      <xdr:row>2</xdr:row>
      <xdr:rowOff>92621</xdr:rowOff>
    </xdr:from>
    <xdr:to>
      <xdr:col>11</xdr:col>
      <xdr:colOff>38378</xdr:colOff>
      <xdr:row>6</xdr:row>
      <xdr:rowOff>71306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D632A7F-52D0-DD12-5AAE-10F3C92D6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56740" y="592684"/>
          <a:ext cx="1825638" cy="788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67"/>
  <sheetViews>
    <sheetView showGridLines="0" tabSelected="1" topLeftCell="A22" zoomScale="80" zoomScaleNormal="80" workbookViewId="0">
      <selection activeCell="E22" sqref="E22:E23"/>
    </sheetView>
  </sheetViews>
  <sheetFormatPr defaultColWidth="9.1796875" defaultRowHeight="13" zeroHeight="1" x14ac:dyDescent="0.3"/>
  <cols>
    <col min="1" max="1" width="6.7265625" style="4" customWidth="1"/>
    <col min="2" max="2" width="11.26953125" style="3" customWidth="1"/>
    <col min="3" max="3" width="8.7265625" style="13" customWidth="1"/>
    <col min="4" max="4" width="27.1796875" style="4" customWidth="1"/>
    <col min="5" max="5" width="16.81640625" style="4" customWidth="1"/>
    <col min="6" max="6" width="15.26953125" style="4" bestFit="1" customWidth="1"/>
    <col min="7" max="7" width="15.81640625" style="109" hidden="1" customWidth="1"/>
    <col min="8" max="8" width="8.453125" style="4" bestFit="1" customWidth="1"/>
    <col min="9" max="9" width="9.1796875" style="4" bestFit="1" customWidth="1"/>
    <col min="10" max="11" width="16.7265625" style="4" customWidth="1"/>
    <col min="12" max="12" width="24" style="4" customWidth="1"/>
    <col min="13" max="13" width="15.7265625" style="4" hidden="1" customWidth="1"/>
    <col min="14" max="14" width="5.26953125" style="3" hidden="1" customWidth="1"/>
    <col min="15" max="15" width="9.1796875" style="3" hidden="1" customWidth="1"/>
    <col min="16" max="18" width="7.453125" style="3" hidden="1" customWidth="1"/>
    <col min="19" max="19" width="12.7265625" style="3" hidden="1" customWidth="1"/>
    <col min="20" max="20" width="8.26953125" style="3" hidden="1" customWidth="1"/>
    <col min="21" max="22" width="13.81640625" style="3" hidden="1" customWidth="1"/>
    <col min="23" max="23" width="20.81640625" style="3" hidden="1" customWidth="1"/>
    <col min="24" max="24" width="8.54296875" style="3" hidden="1" customWidth="1"/>
    <col min="25" max="25" width="13.453125" style="3" hidden="1" customWidth="1"/>
    <col min="26" max="26" width="8.81640625" style="3" hidden="1" customWidth="1"/>
    <col min="27" max="27" width="9.1796875" style="3" hidden="1" customWidth="1"/>
    <col min="28" max="28" width="8" style="3" hidden="1" customWidth="1"/>
    <col min="29" max="29" width="9.1796875" style="3" hidden="1" customWidth="1"/>
    <col min="30" max="30" width="23.26953125" style="14" hidden="1" customWidth="1"/>
    <col min="31" max="31" width="12.26953125" style="15" hidden="1" customWidth="1"/>
    <col min="32" max="33" width="9.1796875" style="15" hidden="1" customWidth="1"/>
    <col min="34" max="34" width="10.81640625" style="15" hidden="1" customWidth="1"/>
    <col min="35" max="35" width="6.26953125" style="15" hidden="1" customWidth="1"/>
    <col min="36" max="36" width="15.7265625" style="4" hidden="1" customWidth="1"/>
    <col min="37" max="37" width="14.54296875" style="15" hidden="1" customWidth="1"/>
    <col min="38" max="38" width="0" style="15" hidden="1" customWidth="1"/>
    <col min="39" max="16384" width="9.1796875" style="4"/>
  </cols>
  <sheetData>
    <row r="1" spans="2:38" x14ac:dyDescent="0.3">
      <c r="B1" s="53"/>
      <c r="C1" s="56"/>
      <c r="D1" s="18"/>
      <c r="E1" s="18"/>
      <c r="F1" s="18"/>
      <c r="H1" s="18"/>
      <c r="I1" s="18"/>
      <c r="J1" s="18"/>
      <c r="K1" s="18"/>
      <c r="L1" s="18"/>
      <c r="M1" s="18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18"/>
      <c r="AF1" s="18"/>
      <c r="AG1" s="134"/>
      <c r="AH1" s="18"/>
      <c r="AI1" s="18"/>
      <c r="AJ1" s="18"/>
      <c r="AK1" s="18"/>
      <c r="AL1" s="18"/>
    </row>
    <row r="2" spans="2:38" ht="26" x14ac:dyDescent="0.6">
      <c r="B2" s="26" t="s">
        <v>0</v>
      </c>
      <c r="C2" s="18"/>
      <c r="D2" s="18"/>
      <c r="E2" s="18"/>
      <c r="F2" s="6"/>
      <c r="G2" s="110"/>
      <c r="H2" s="53"/>
      <c r="I2" s="53"/>
      <c r="J2" s="53"/>
      <c r="K2" s="53"/>
      <c r="L2" s="53"/>
      <c r="M2" s="18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ht="20" x14ac:dyDescent="0.4">
      <c r="B3" s="2" t="s">
        <v>1</v>
      </c>
      <c r="C3" s="56"/>
      <c r="D3" s="7"/>
      <c r="E3" s="7"/>
      <c r="F3" s="7"/>
      <c r="G3" s="111"/>
      <c r="H3" s="7"/>
      <c r="I3" s="7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18"/>
      <c r="AC3" s="18"/>
      <c r="AD3" s="18"/>
      <c r="AE3" s="18"/>
      <c r="AF3" s="18"/>
      <c r="AG3" s="18"/>
      <c r="AH3" s="18"/>
      <c r="AI3" s="18"/>
      <c r="AJ3" s="53"/>
      <c r="AK3" s="18"/>
      <c r="AL3" s="18"/>
    </row>
    <row r="4" spans="2:38" ht="14.5" x14ac:dyDescent="0.25">
      <c r="B4" s="53"/>
      <c r="C4" s="56"/>
      <c r="D4" s="7"/>
      <c r="E4" s="7"/>
      <c r="F4" s="7"/>
      <c r="G4" s="111"/>
      <c r="H4" s="7"/>
      <c r="I4" s="7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18"/>
      <c r="AC4" s="18"/>
      <c r="AD4" s="18"/>
      <c r="AE4" s="18"/>
      <c r="AF4" s="18"/>
      <c r="AG4" s="18"/>
      <c r="AH4" s="18"/>
      <c r="AI4" s="18"/>
      <c r="AJ4" s="53"/>
      <c r="AK4" s="18"/>
      <c r="AL4" s="18"/>
    </row>
    <row r="5" spans="2:38" ht="15" customHeight="1" x14ac:dyDescent="0.25">
      <c r="B5" s="8" t="s">
        <v>2</v>
      </c>
      <c r="C5" s="55"/>
      <c r="D5" s="230"/>
      <c r="E5" s="231"/>
      <c r="F5" s="231"/>
      <c r="G5" s="231"/>
      <c r="H5" s="232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18"/>
      <c r="AC5" s="18"/>
      <c r="AD5" s="18"/>
      <c r="AE5" s="18"/>
      <c r="AF5" s="18"/>
      <c r="AG5" s="18"/>
      <c r="AH5" s="18"/>
      <c r="AI5" s="18"/>
      <c r="AJ5" s="53"/>
      <c r="AK5" s="18"/>
      <c r="AL5" s="18"/>
    </row>
    <row r="6" spans="2:38" ht="12.5" x14ac:dyDescent="0.25">
      <c r="B6" s="8" t="s">
        <v>3</v>
      </c>
      <c r="C6" s="56"/>
      <c r="D6" s="230"/>
      <c r="E6" s="231"/>
      <c r="F6" s="231"/>
      <c r="G6" s="231"/>
      <c r="H6" s="232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155"/>
      <c r="W6" s="155"/>
      <c r="X6" s="155"/>
      <c r="Y6" s="155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3"/>
      <c r="AK6" s="18"/>
      <c r="AL6" s="18"/>
    </row>
    <row r="7" spans="2:38" ht="10.5" customHeight="1" thickBot="1" x14ac:dyDescent="0.35">
      <c r="B7" s="8"/>
      <c r="C7" s="56"/>
      <c r="D7" s="53"/>
      <c r="E7" s="53"/>
      <c r="F7" s="53"/>
      <c r="G7" s="112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155"/>
      <c r="W7" s="155"/>
      <c r="X7" s="155"/>
      <c r="Y7" s="155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53"/>
      <c r="AK7" s="18"/>
      <c r="AL7" s="18"/>
    </row>
    <row r="8" spans="2:38" ht="22.5" x14ac:dyDescent="0.45">
      <c r="B8" s="8"/>
      <c r="C8" s="56"/>
      <c r="D8" s="57"/>
      <c r="E8" s="243" t="s">
        <v>4</v>
      </c>
      <c r="F8" s="57"/>
      <c r="G8" s="113"/>
      <c r="H8" s="57"/>
      <c r="I8" s="53"/>
      <c r="J8" s="53"/>
      <c r="K8" s="53"/>
      <c r="L8" s="53"/>
      <c r="M8" s="51" t="s">
        <v>5</v>
      </c>
      <c r="N8" s="53"/>
      <c r="O8" s="53"/>
      <c r="P8" s="53"/>
      <c r="Q8" s="53"/>
      <c r="R8" s="53"/>
      <c r="S8" s="51" t="s">
        <v>6</v>
      </c>
      <c r="T8" s="53"/>
      <c r="U8" s="53"/>
      <c r="V8" s="155"/>
      <c r="W8" s="51" t="s">
        <v>7</v>
      </c>
      <c r="X8" s="155"/>
      <c r="Y8" s="155"/>
      <c r="Z8" s="18"/>
      <c r="AA8" s="18"/>
      <c r="AB8" s="18"/>
      <c r="AC8" s="18"/>
      <c r="AD8" s="51" t="s">
        <v>8</v>
      </c>
      <c r="AE8" s="18"/>
      <c r="AF8" s="18"/>
      <c r="AG8" s="18"/>
      <c r="AH8" s="18"/>
      <c r="AI8" s="18"/>
      <c r="AJ8" s="51" t="s">
        <v>71</v>
      </c>
      <c r="AK8" s="18"/>
      <c r="AL8" s="18"/>
    </row>
    <row r="9" spans="2:38" ht="14.25" customHeight="1" thickBot="1" x14ac:dyDescent="0.45">
      <c r="B9" s="53"/>
      <c r="C9" s="53"/>
      <c r="D9" s="57"/>
      <c r="E9" s="244"/>
      <c r="F9" s="53"/>
      <c r="G9" s="112"/>
      <c r="H9" s="53"/>
      <c r="I9" s="53"/>
      <c r="J9" s="53"/>
      <c r="K9" s="53"/>
      <c r="L9" s="9"/>
      <c r="N9" s="53"/>
      <c r="O9" s="53"/>
      <c r="P9" s="53"/>
      <c r="Q9" s="53"/>
      <c r="R9" s="53"/>
      <c r="S9" s="53"/>
      <c r="T9" s="53"/>
      <c r="U9" s="53"/>
      <c r="V9" s="155"/>
      <c r="W9" s="155"/>
      <c r="X9" s="155"/>
      <c r="Y9" s="15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75</v>
      </c>
      <c r="AK9" s="18"/>
      <c r="AL9" s="18"/>
    </row>
    <row r="10" spans="2:38" ht="15" thickBot="1" x14ac:dyDescent="0.4">
      <c r="B10" s="53"/>
      <c r="C10" s="53"/>
      <c r="D10" s="216"/>
      <c r="E10" s="237" t="s">
        <v>9</v>
      </c>
      <c r="F10" s="241" t="s">
        <v>10</v>
      </c>
      <c r="G10" s="239" t="s">
        <v>72</v>
      </c>
      <c r="H10" s="241" t="s">
        <v>11</v>
      </c>
      <c r="I10" s="235" t="s">
        <v>12</v>
      </c>
      <c r="J10" s="233" t="s">
        <v>2</v>
      </c>
      <c r="K10" s="196" t="s">
        <v>13</v>
      </c>
      <c r="L10" s="18"/>
      <c r="N10" s="53"/>
      <c r="O10" s="53"/>
      <c r="R10" s="18"/>
      <c r="S10" s="1" t="s">
        <v>14</v>
      </c>
      <c r="T10" s="10"/>
      <c r="U10" s="157"/>
      <c r="V10" s="158"/>
      <c r="W10" s="159" t="s">
        <v>59</v>
      </c>
      <c r="X10" s="160">
        <f>Q12</f>
        <v>3</v>
      </c>
      <c r="Y10" s="161" t="str">
        <f>VLOOKUP(X10,$W$23:$X$26,2)</f>
        <v>GULD</v>
      </c>
      <c r="Z10" s="58"/>
      <c r="AA10" s="58"/>
      <c r="AB10" s="59"/>
      <c r="AC10" s="18"/>
      <c r="AD10" s="71" t="s">
        <v>51</v>
      </c>
      <c r="AE10" s="142" t="s">
        <v>70</v>
      </c>
      <c r="AF10" s="142" t="s">
        <v>68</v>
      </c>
      <c r="AG10" s="142" t="s">
        <v>69</v>
      </c>
      <c r="AH10" s="72"/>
      <c r="AI10" s="70"/>
      <c r="AK10" s="18"/>
      <c r="AL10" s="18"/>
    </row>
    <row r="11" spans="2:38" ht="15.75" customHeight="1" thickBot="1" x14ac:dyDescent="0.35">
      <c r="B11" s="53"/>
      <c r="C11" s="53"/>
      <c r="D11" s="216"/>
      <c r="E11" s="238"/>
      <c r="F11" s="242"/>
      <c r="G11" s="240"/>
      <c r="H11" s="242"/>
      <c r="I11" s="236"/>
      <c r="J11" s="234"/>
      <c r="K11" s="197"/>
      <c r="L11" s="18"/>
      <c r="M11" s="53"/>
      <c r="N11" s="56"/>
      <c r="O11" s="18"/>
      <c r="P11" s="18"/>
      <c r="Q11" s="18"/>
      <c r="R11" s="18"/>
      <c r="S11" s="12" t="s">
        <v>58</v>
      </c>
      <c r="T11" s="84">
        <f>MIN(N12:N16)</f>
        <v>3</v>
      </c>
      <c r="U11" s="82"/>
      <c r="V11" s="53"/>
      <c r="W11" s="162"/>
      <c r="Z11" s="106" t="s">
        <v>76</v>
      </c>
      <c r="AA11" s="53"/>
      <c r="AB11" s="61"/>
      <c r="AC11" s="18"/>
      <c r="AD11" s="73" t="s">
        <v>18</v>
      </c>
      <c r="AE11" s="56">
        <f>COUNTIF(G15,"JA")+COUNTIF(G16,"JA")+COUNTIF(G12,"JA")</f>
        <v>3</v>
      </c>
      <c r="AF11" s="56">
        <v>3</v>
      </c>
      <c r="AG11" s="56">
        <f>IF(AE11=AF11,1,0)</f>
        <v>1</v>
      </c>
      <c r="AH11" s="135"/>
      <c r="AI11" s="70"/>
      <c r="AJ11" s="53"/>
      <c r="AK11" s="18"/>
      <c r="AL11" s="18"/>
    </row>
    <row r="12" spans="2:38" ht="24" customHeight="1" thickBot="1" x14ac:dyDescent="0.35">
      <c r="B12" s="207" t="s">
        <v>15</v>
      </c>
      <c r="C12" s="38">
        <v>1</v>
      </c>
      <c r="D12" s="35" t="s">
        <v>16</v>
      </c>
      <c r="E12" s="79" t="s">
        <v>17</v>
      </c>
      <c r="F12" s="46" t="s">
        <v>18</v>
      </c>
      <c r="G12" s="114" t="str">
        <f>IF(M12&gt;=1,"JA","NEJ")</f>
        <v>JA</v>
      </c>
      <c r="H12" s="210" t="str">
        <f>O12</f>
        <v>GULD</v>
      </c>
      <c r="I12" s="195" t="str">
        <f>U14</f>
        <v>GULD</v>
      </c>
      <c r="J12" s="245" t="str">
        <f>Y10</f>
        <v>GULD</v>
      </c>
      <c r="K12" s="227" t="str">
        <f>Z16</f>
        <v>LINJERAD</v>
      </c>
      <c r="L12" s="18"/>
      <c r="M12" s="89">
        <f>VLOOKUP(E12,$W$19:$X$22,2,FALSE)</f>
        <v>3</v>
      </c>
      <c r="N12" s="198">
        <f>MIN(M12:M13)</f>
        <v>3</v>
      </c>
      <c r="O12" s="195" t="str">
        <f>VLOOKUP(N12,$W$23:$X$26,2)</f>
        <v>GULD</v>
      </c>
      <c r="P12" s="186">
        <f>T14</f>
        <v>3</v>
      </c>
      <c r="Q12" s="186">
        <f>MIN(P12:P29)</f>
        <v>3</v>
      </c>
      <c r="R12" s="85"/>
      <c r="S12" s="12" t="s">
        <v>65</v>
      </c>
      <c r="T12" s="84">
        <f>COUNTIF(N12:N16,"&gt;"&amp;T11)</f>
        <v>0</v>
      </c>
      <c r="U12" s="82"/>
      <c r="V12" s="53"/>
      <c r="W12" s="162" t="s">
        <v>60</v>
      </c>
      <c r="X12" s="163">
        <f>IF(AE19=AF19,3,2)</f>
        <v>3</v>
      </c>
      <c r="Z12" s="107" t="b">
        <f>IF(X12&gt;=3,TRUE,FALSE)</f>
        <v>1</v>
      </c>
      <c r="AA12" s="105"/>
      <c r="AB12" s="61"/>
      <c r="AC12" s="18"/>
      <c r="AD12" s="73" t="s">
        <v>21</v>
      </c>
      <c r="AE12" s="136">
        <f>COUNTIF(G30,"JA")+COUNTIF(G14,"JA")</f>
        <v>2</v>
      </c>
      <c r="AF12" s="56">
        <v>2</v>
      </c>
      <c r="AG12" s="56">
        <f t="shared" ref="AG12:AG18" si="0">IF(AE12=AF12,1,0)</f>
        <v>1</v>
      </c>
      <c r="AH12" s="135"/>
      <c r="AI12" s="143"/>
      <c r="AJ12" s="149">
        <f>IF(ISBLANK(G12),"",IF(G12="NEJ",0,IF(VLOOKUP(AK12,$AD$11:$AG$18,4,FALSE)=1,2,1)))</f>
        <v>2</v>
      </c>
      <c r="AK12" s="152" t="str">
        <f>F12</f>
        <v>A1-7.1-SC 1</v>
      </c>
      <c r="AL12" s="18"/>
    </row>
    <row r="13" spans="2:38" ht="24" customHeight="1" thickBot="1" x14ac:dyDescent="0.35">
      <c r="B13" s="208"/>
      <c r="C13" s="63">
        <v>2</v>
      </c>
      <c r="D13" s="36" t="s">
        <v>19</v>
      </c>
      <c r="E13" s="80" t="s">
        <v>17</v>
      </c>
      <c r="F13" s="27"/>
      <c r="G13" s="115"/>
      <c r="H13" s="211"/>
      <c r="I13" s="193"/>
      <c r="J13" s="246"/>
      <c r="K13" s="228"/>
      <c r="L13" s="18"/>
      <c r="M13" s="89">
        <f>VLOOKUP(E13,$W$19:$X$22,2,FALSE)</f>
        <v>3</v>
      </c>
      <c r="N13" s="199"/>
      <c r="O13" s="194"/>
      <c r="P13" s="187"/>
      <c r="Q13" s="187"/>
      <c r="R13" s="85"/>
      <c r="S13" s="12" t="s">
        <v>55</v>
      </c>
      <c r="T13" s="84">
        <f>IF(T12&gt;QUOTIENT(COUNT(N12:N16),2),1,0)</f>
        <v>0</v>
      </c>
      <c r="U13" s="82"/>
      <c r="V13" s="53"/>
      <c r="W13" s="162" t="s">
        <v>61</v>
      </c>
      <c r="X13" s="163">
        <f>IF(AE11=AF11,3,2)</f>
        <v>3</v>
      </c>
      <c r="Y13" s="164"/>
      <c r="Z13" s="107" t="b">
        <f t="shared" ref="Z13:Z14" si="1">IF(X13&gt;=3,TRUE,FALSE)</f>
        <v>1</v>
      </c>
      <c r="AA13" s="105"/>
      <c r="AB13" s="61"/>
      <c r="AC13" s="18"/>
      <c r="AD13" s="74" t="s">
        <v>35</v>
      </c>
      <c r="AE13" s="136">
        <f>COUNTIF(G22,"JA")</f>
        <v>1</v>
      </c>
      <c r="AF13" s="56">
        <v>1</v>
      </c>
      <c r="AG13" s="56">
        <f t="shared" si="0"/>
        <v>1</v>
      </c>
      <c r="AH13" s="135"/>
      <c r="AI13" s="143"/>
      <c r="AJ13" s="150" t="str">
        <f t="shared" ref="AJ13:AJ35" si="2">IF(ISBLANK(G13),"",IF(G13="NEJ",0,IF(VLOOKUP(AK13,$AD$11:$AG$18,4,FALSE)=1,2,1)))</f>
        <v/>
      </c>
      <c r="AK13" s="153">
        <f t="shared" ref="AK13:AK35" si="3">F13</f>
        <v>0</v>
      </c>
      <c r="AL13" s="18"/>
    </row>
    <row r="14" spans="2:38" ht="24" customHeight="1" thickBot="1" x14ac:dyDescent="0.35">
      <c r="B14" s="208"/>
      <c r="C14" s="250">
        <v>3</v>
      </c>
      <c r="D14" s="252" t="s">
        <v>20</v>
      </c>
      <c r="E14" s="248" t="s">
        <v>17</v>
      </c>
      <c r="F14" s="29" t="s">
        <v>21</v>
      </c>
      <c r="G14" s="116" t="str">
        <f>IF(M14&gt;=1,"JA","NEJ")</f>
        <v>JA</v>
      </c>
      <c r="H14" s="212" t="str">
        <f>O14</f>
        <v>GULD</v>
      </c>
      <c r="I14" s="193"/>
      <c r="J14" s="246"/>
      <c r="K14" s="228"/>
      <c r="L14" s="18"/>
      <c r="M14" s="200">
        <f>VLOOKUP(E14,$W$19:$X$22,2,FALSE)</f>
        <v>3</v>
      </c>
      <c r="N14" s="202">
        <f>M14</f>
        <v>3</v>
      </c>
      <c r="O14" s="193" t="str">
        <f>VLOOKUP(N14,$W$23:$X$26,2)</f>
        <v>GULD</v>
      </c>
      <c r="P14" s="187"/>
      <c r="Q14" s="187"/>
      <c r="R14" s="85"/>
      <c r="S14" s="98" t="s">
        <v>54</v>
      </c>
      <c r="T14" s="99">
        <f>IF(T11=0,0,T11+T13)</f>
        <v>3</v>
      </c>
      <c r="U14" s="165" t="str">
        <f>VLOOKUP(T14,$W$23:$X$26,2)</f>
        <v>GULD</v>
      </c>
      <c r="V14" s="53"/>
      <c r="W14" s="162" t="s">
        <v>62</v>
      </c>
      <c r="X14" s="163">
        <f>IF(AE14=AF14,3,2)</f>
        <v>3</v>
      </c>
      <c r="Z14" s="107" t="b">
        <f t="shared" si="1"/>
        <v>1</v>
      </c>
      <c r="AA14" s="108" t="b">
        <f>AND(Z12,OR(Z13:Z14))</f>
        <v>1</v>
      </c>
      <c r="AB14" s="61"/>
      <c r="AC14" s="18"/>
      <c r="AD14" s="74" t="s">
        <v>37</v>
      </c>
      <c r="AE14" s="136">
        <f>COUNTIF(G23,"JA")</f>
        <v>1</v>
      </c>
      <c r="AF14" s="56">
        <v>1</v>
      </c>
      <c r="AG14" s="56">
        <f>IF(AE14=AF14,1,0)</f>
        <v>1</v>
      </c>
      <c r="AH14" s="135"/>
      <c r="AI14" s="143"/>
      <c r="AJ14" s="150">
        <f t="shared" si="2"/>
        <v>2</v>
      </c>
      <c r="AK14" s="153" t="str">
        <f t="shared" si="3"/>
        <v>A2-7.1-DNSH 1</v>
      </c>
      <c r="AL14" s="18"/>
    </row>
    <row r="15" spans="2:38" ht="24" customHeight="1" thickBot="1" x14ac:dyDescent="0.35">
      <c r="B15" s="208"/>
      <c r="C15" s="251"/>
      <c r="D15" s="253"/>
      <c r="E15" s="249"/>
      <c r="F15" s="27" t="s">
        <v>18</v>
      </c>
      <c r="G15" s="116" t="str">
        <f>IF(M14&gt;=2,"JA","NEJ")</f>
        <v>JA</v>
      </c>
      <c r="H15" s="213"/>
      <c r="I15" s="193"/>
      <c r="J15" s="246"/>
      <c r="K15" s="228"/>
      <c r="L15" s="18"/>
      <c r="M15" s="201" t="e">
        <f t="shared" ref="M15" si="4">VLOOKUP(E15,$W$19:$X$22,2,FALSE)</f>
        <v>#N/A</v>
      </c>
      <c r="N15" s="199"/>
      <c r="O15" s="194"/>
      <c r="P15" s="187"/>
      <c r="Q15" s="187"/>
      <c r="R15" s="85"/>
      <c r="V15" s="53"/>
      <c r="W15" s="162"/>
      <c r="Z15" s="108"/>
      <c r="AA15" s="108"/>
      <c r="AB15" s="61"/>
      <c r="AC15" s="18"/>
      <c r="AD15" s="74" t="s">
        <v>38</v>
      </c>
      <c r="AE15" s="136">
        <f>COUNTIF(G35,"JA")+COUNTIF(G24,"JA")</f>
        <v>2</v>
      </c>
      <c r="AF15" s="56">
        <v>2</v>
      </c>
      <c r="AG15" s="56">
        <f t="shared" si="0"/>
        <v>1</v>
      </c>
      <c r="AH15" s="135"/>
      <c r="AI15" s="143"/>
      <c r="AJ15" s="150">
        <f t="shared" si="2"/>
        <v>2</v>
      </c>
      <c r="AK15" s="153" t="str">
        <f t="shared" si="3"/>
        <v>A1-7.1-SC 1</v>
      </c>
      <c r="AL15" s="18"/>
    </row>
    <row r="16" spans="2:38" ht="24" customHeight="1" thickBot="1" x14ac:dyDescent="0.3">
      <c r="B16" s="209"/>
      <c r="C16" s="47">
        <v>4</v>
      </c>
      <c r="D16" s="37" t="s">
        <v>77</v>
      </c>
      <c r="E16" s="48" t="s">
        <v>17</v>
      </c>
      <c r="F16" s="78" t="s">
        <v>18</v>
      </c>
      <c r="G16" s="117" t="str">
        <f>IF(M16&gt;=3,"JA","NEJ")</f>
        <v>JA</v>
      </c>
      <c r="H16" s="49" t="str">
        <f>O16</f>
        <v>GULD</v>
      </c>
      <c r="I16" s="220"/>
      <c r="J16" s="246"/>
      <c r="K16" s="228"/>
      <c r="L16" s="18"/>
      <c r="M16" s="90">
        <f>VLOOKUP(E16,$W$19:$X$22,2,FALSE)</f>
        <v>3</v>
      </c>
      <c r="N16" s="25">
        <f>M16</f>
        <v>3</v>
      </c>
      <c r="O16" s="22" t="str">
        <f>VLOOKUP(N16,$W$23:$X$26,2)</f>
        <v>GULD</v>
      </c>
      <c r="P16" s="188"/>
      <c r="Q16" s="187"/>
      <c r="R16" s="85"/>
      <c r="S16" s="16" t="s">
        <v>26</v>
      </c>
      <c r="T16" s="65"/>
      <c r="U16" s="166"/>
      <c r="V16" s="155"/>
      <c r="W16" s="167"/>
      <c r="X16" s="165">
        <f>IF(AA14,X10,MIN(2,X10))</f>
        <v>3</v>
      </c>
      <c r="Y16" s="161" t="str">
        <f>VLOOKUP(X16,$W$23:$X$26,2)</f>
        <v>GULD</v>
      </c>
      <c r="Z16" s="191" t="str">
        <f>IF(AA14,Z23,Z24)</f>
        <v>LINJERAD</v>
      </c>
      <c r="AA16" s="192"/>
      <c r="AB16" s="64"/>
      <c r="AC16" s="18"/>
      <c r="AD16" s="74" t="s">
        <v>39</v>
      </c>
      <c r="AE16" s="136">
        <f>COUNTIF(G27,"JA")+COUNTIF(G25,"JA")</f>
        <v>2</v>
      </c>
      <c r="AF16" s="56">
        <v>2</v>
      </c>
      <c r="AG16" s="56">
        <f t="shared" si="0"/>
        <v>1</v>
      </c>
      <c r="AH16" s="137"/>
      <c r="AI16" s="143"/>
      <c r="AJ16" s="150">
        <f t="shared" si="2"/>
        <v>2</v>
      </c>
      <c r="AK16" s="153" t="str">
        <f t="shared" si="3"/>
        <v>A1-7.1-SC 1</v>
      </c>
      <c r="AL16" s="18"/>
    </row>
    <row r="17" spans="2:38" ht="24" customHeight="1" x14ac:dyDescent="0.3">
      <c r="B17" s="207" t="s">
        <v>23</v>
      </c>
      <c r="C17" s="38">
        <v>5</v>
      </c>
      <c r="D17" s="35" t="s">
        <v>24</v>
      </c>
      <c r="E17" s="33" t="s">
        <v>17</v>
      </c>
      <c r="F17" s="30"/>
      <c r="G17" s="118"/>
      <c r="H17" s="44" t="str">
        <f>O17</f>
        <v>GULD</v>
      </c>
      <c r="I17" s="195" t="str">
        <f>U20</f>
        <v>GULD</v>
      </c>
      <c r="J17" s="246"/>
      <c r="K17" s="228"/>
      <c r="L17" s="18"/>
      <c r="M17" s="91">
        <f t="shared" ref="M17:M23" si="5">VLOOKUP(E17,$W$19:$X$22,2,FALSE)</f>
        <v>3</v>
      </c>
      <c r="N17" s="96">
        <f>M17</f>
        <v>3</v>
      </c>
      <c r="O17" s="20" t="str">
        <f>VLOOKUP(N17,$W$23:$X$26,2)</f>
        <v>GULD</v>
      </c>
      <c r="P17" s="186">
        <f>T20</f>
        <v>3</v>
      </c>
      <c r="Q17" s="187"/>
      <c r="R17" s="85"/>
      <c r="S17" s="12" t="s">
        <v>58</v>
      </c>
      <c r="T17" s="84">
        <f>MIN(N17:N21)</f>
        <v>3</v>
      </c>
      <c r="U17" s="82"/>
      <c r="V17" s="53"/>
      <c r="W17" s="53"/>
      <c r="X17" s="53"/>
      <c r="Y17" s="53"/>
      <c r="Z17" s="53"/>
      <c r="AA17" s="53"/>
      <c r="AB17" s="53"/>
      <c r="AC17" s="18"/>
      <c r="AD17" s="75" t="s">
        <v>42</v>
      </c>
      <c r="AE17" s="136">
        <f>COUNTIF(G21,"JA")+COUNTIF(G33,"JA")+COUNTIF(G34,"JA")</f>
        <v>3</v>
      </c>
      <c r="AF17" s="56">
        <v>3</v>
      </c>
      <c r="AG17" s="56">
        <f t="shared" si="0"/>
        <v>1</v>
      </c>
      <c r="AH17" s="137"/>
      <c r="AI17" s="143"/>
      <c r="AJ17" s="150" t="str">
        <f t="shared" si="2"/>
        <v/>
      </c>
      <c r="AK17" s="153">
        <f t="shared" si="3"/>
        <v>0</v>
      </c>
      <c r="AL17" s="18"/>
    </row>
    <row r="18" spans="2:38" ht="24" customHeight="1" x14ac:dyDescent="0.45">
      <c r="B18" s="208"/>
      <c r="C18" s="63">
        <v>6</v>
      </c>
      <c r="D18" s="36" t="s">
        <v>25</v>
      </c>
      <c r="E18" s="32" t="s">
        <v>17</v>
      </c>
      <c r="F18" s="28"/>
      <c r="G18" s="119"/>
      <c r="H18" s="50" t="str">
        <f>O18</f>
        <v>GULD</v>
      </c>
      <c r="I18" s="193"/>
      <c r="J18" s="246"/>
      <c r="K18" s="228"/>
      <c r="L18" s="18"/>
      <c r="M18" s="92">
        <f t="shared" si="5"/>
        <v>3</v>
      </c>
      <c r="N18" s="83">
        <f>M18</f>
        <v>3</v>
      </c>
      <c r="O18" s="21" t="str">
        <f>VLOOKUP(N18,$W$23:$X$26,2)</f>
        <v>GULD</v>
      </c>
      <c r="P18" s="187"/>
      <c r="Q18" s="187"/>
      <c r="R18" s="86"/>
      <c r="S18" s="12" t="s">
        <v>65</v>
      </c>
      <c r="T18" s="84">
        <f>COUNTIF(N17:N21,"&gt;"&amp;T17)</f>
        <v>0</v>
      </c>
      <c r="U18" s="82"/>
      <c r="V18" s="155"/>
      <c r="W18" s="102" t="s">
        <v>27</v>
      </c>
      <c r="X18" s="100"/>
      <c r="Y18" s="100"/>
      <c r="Z18" s="100"/>
      <c r="AA18" s="100"/>
      <c r="AB18" s="100"/>
      <c r="AC18" s="18"/>
      <c r="AD18" s="75" t="s">
        <v>44</v>
      </c>
      <c r="AE18" s="136">
        <f>COUNTIF(G31,"JA")+COUNTIF(G32,"JA")</f>
        <v>2</v>
      </c>
      <c r="AF18" s="56">
        <v>2</v>
      </c>
      <c r="AG18" s="56">
        <f t="shared" si="0"/>
        <v>1</v>
      </c>
      <c r="AH18" s="137"/>
      <c r="AI18" s="143"/>
      <c r="AJ18" s="150" t="str">
        <f t="shared" si="2"/>
        <v/>
      </c>
      <c r="AK18" s="153">
        <f t="shared" si="3"/>
        <v>0</v>
      </c>
      <c r="AL18" s="18"/>
    </row>
    <row r="19" spans="2:38" ht="24" customHeight="1" thickBot="1" x14ac:dyDescent="0.4">
      <c r="B19" s="208"/>
      <c r="C19" s="63">
        <v>7</v>
      </c>
      <c r="D19" s="36" t="s">
        <v>28</v>
      </c>
      <c r="E19" s="32" t="s">
        <v>17</v>
      </c>
      <c r="F19" s="28"/>
      <c r="G19" s="119"/>
      <c r="H19" s="212" t="str">
        <f>O19</f>
        <v>GULD</v>
      </c>
      <c r="I19" s="193"/>
      <c r="J19" s="246"/>
      <c r="K19" s="228"/>
      <c r="L19" s="18"/>
      <c r="M19" s="92">
        <f t="shared" si="5"/>
        <v>3</v>
      </c>
      <c r="N19" s="218">
        <f>MIN(M19:M20)</f>
        <v>3</v>
      </c>
      <c r="O19" s="189" t="str">
        <f>VLOOKUP(N19,$W$23:$X$26,2)</f>
        <v>GULD</v>
      </c>
      <c r="P19" s="187"/>
      <c r="Q19" s="187"/>
      <c r="R19" s="87"/>
      <c r="S19" s="12" t="s">
        <v>57</v>
      </c>
      <c r="T19" s="84">
        <f>IF(T18&gt;=QUOTIENT(COUNT(N17:N21),2),1,0)</f>
        <v>0</v>
      </c>
      <c r="U19" s="82"/>
      <c r="W19" s="62" t="s">
        <v>63</v>
      </c>
      <c r="X19" s="145">
        <v>0</v>
      </c>
      <c r="Y19" s="168" t="s">
        <v>30</v>
      </c>
      <c r="Z19" s="18" t="s">
        <v>73</v>
      </c>
      <c r="AA19" s="53"/>
      <c r="AB19" s="53"/>
      <c r="AC19" s="18"/>
      <c r="AD19" s="77" t="s">
        <v>52</v>
      </c>
      <c r="AE19" s="138">
        <f>AE12+AE13+AE15+AE16+AE17+AE18</f>
        <v>12</v>
      </c>
      <c r="AF19" s="138">
        <f>AF12+AF13+AF15+AF16+AF17+AF18</f>
        <v>12</v>
      </c>
      <c r="AG19" s="87"/>
      <c r="AH19" s="139"/>
      <c r="AI19" s="143"/>
      <c r="AJ19" s="150" t="str">
        <f t="shared" si="2"/>
        <v/>
      </c>
      <c r="AK19" s="153">
        <f t="shared" si="3"/>
        <v>0</v>
      </c>
      <c r="AL19" s="18"/>
    </row>
    <row r="20" spans="2:38" ht="24" customHeight="1" thickBot="1" x14ac:dyDescent="0.4">
      <c r="B20" s="208"/>
      <c r="C20" s="63">
        <v>8</v>
      </c>
      <c r="D20" s="36" t="s">
        <v>31</v>
      </c>
      <c r="E20" s="41" t="s">
        <v>17</v>
      </c>
      <c r="F20" s="28"/>
      <c r="G20" s="119"/>
      <c r="H20" s="211"/>
      <c r="I20" s="193"/>
      <c r="J20" s="246"/>
      <c r="K20" s="228"/>
      <c r="L20" s="18"/>
      <c r="M20" s="93">
        <f t="shared" si="5"/>
        <v>3</v>
      </c>
      <c r="N20" s="199"/>
      <c r="O20" s="190"/>
      <c r="P20" s="187"/>
      <c r="Q20" s="187"/>
      <c r="R20" s="86"/>
      <c r="S20" s="98" t="s">
        <v>54</v>
      </c>
      <c r="T20" s="99">
        <f>T17+T19</f>
        <v>3</v>
      </c>
      <c r="U20" s="165" t="str">
        <f>VLOOKUP(T20,$W$23:$X$26,2)</f>
        <v>GULD</v>
      </c>
      <c r="W20" s="169" t="s">
        <v>29</v>
      </c>
      <c r="X20" s="170">
        <v>1</v>
      </c>
      <c r="Y20" s="171" t="s">
        <v>33</v>
      </c>
      <c r="Z20" s="53" t="s">
        <v>74</v>
      </c>
      <c r="AA20" s="53"/>
      <c r="AB20" s="53"/>
      <c r="AC20" s="53"/>
      <c r="AD20" s="76" t="s">
        <v>22</v>
      </c>
      <c r="AE20" s="140">
        <f>SUM(AE11:AE18)</f>
        <v>16</v>
      </c>
      <c r="AF20" s="140">
        <f>SUM(AF11:AF18)</f>
        <v>16</v>
      </c>
      <c r="AG20" s="140">
        <f>SUM(AG11:AG18)</f>
        <v>8</v>
      </c>
      <c r="AH20" s="141">
        <v>8</v>
      </c>
      <c r="AI20" s="143"/>
      <c r="AJ20" s="150" t="str">
        <f t="shared" si="2"/>
        <v/>
      </c>
      <c r="AK20" s="153">
        <f t="shared" si="3"/>
        <v>0</v>
      </c>
      <c r="AL20" s="18"/>
    </row>
    <row r="21" spans="2:38" ht="24" customHeight="1" thickBot="1" x14ac:dyDescent="0.4">
      <c r="B21" s="209"/>
      <c r="C21" s="43">
        <v>9</v>
      </c>
      <c r="D21" s="45" t="s">
        <v>34</v>
      </c>
      <c r="E21" s="40" t="s">
        <v>17</v>
      </c>
      <c r="F21" s="29" t="s">
        <v>42</v>
      </c>
      <c r="G21" s="119" t="str">
        <f>IF(M21&gt;=3,"JA","NEJ")</f>
        <v>JA</v>
      </c>
      <c r="H21" s="49" t="str">
        <f>O21</f>
        <v>GULD</v>
      </c>
      <c r="I21" s="220"/>
      <c r="J21" s="246"/>
      <c r="K21" s="228"/>
      <c r="L21" s="18"/>
      <c r="M21" s="90">
        <f t="shared" si="5"/>
        <v>3</v>
      </c>
      <c r="N21" s="24">
        <f>M21</f>
        <v>3</v>
      </c>
      <c r="O21" s="22" t="str">
        <f>VLOOKUP(N21,$W$23:$X$26,2)</f>
        <v>GULD</v>
      </c>
      <c r="P21" s="188"/>
      <c r="Q21" s="187"/>
      <c r="R21" s="87"/>
      <c r="W21" s="169" t="s">
        <v>32</v>
      </c>
      <c r="X21" s="170">
        <v>2</v>
      </c>
      <c r="Y21" s="147"/>
      <c r="Z21" s="53"/>
      <c r="AA21" s="53"/>
      <c r="AB21" s="53"/>
      <c r="AC21" s="53"/>
      <c r="AI21" s="144"/>
      <c r="AJ21" s="150">
        <f t="shared" si="2"/>
        <v>2</v>
      </c>
      <c r="AK21" s="153" t="str">
        <f t="shared" si="3"/>
        <v>A1-7.1-DNSH 5</v>
      </c>
      <c r="AL21" s="18"/>
    </row>
    <row r="22" spans="2:38" ht="24" customHeight="1" x14ac:dyDescent="0.35">
      <c r="B22" s="207" t="s">
        <v>36</v>
      </c>
      <c r="C22" s="225">
        <v>10</v>
      </c>
      <c r="D22" s="221" t="s">
        <v>78</v>
      </c>
      <c r="E22" s="214" t="s">
        <v>17</v>
      </c>
      <c r="F22" s="42" t="s">
        <v>35</v>
      </c>
      <c r="G22" s="120" t="str">
        <f>IF(M22&gt;=3,"JA","NEJ")</f>
        <v>JA</v>
      </c>
      <c r="H22" s="210" t="str">
        <f>O22</f>
        <v>GULD</v>
      </c>
      <c r="I22" s="195" t="str">
        <f>U26</f>
        <v>GULD</v>
      </c>
      <c r="J22" s="246"/>
      <c r="K22" s="228"/>
      <c r="L22" s="18"/>
      <c r="M22" s="203">
        <f t="shared" si="5"/>
        <v>3</v>
      </c>
      <c r="N22" s="205">
        <f>M22</f>
        <v>3</v>
      </c>
      <c r="O22" s="195" t="str">
        <f>VLOOKUP(N22,$W$23:$X$26,2)</f>
        <v>GULD</v>
      </c>
      <c r="P22" s="186">
        <f>T26</f>
        <v>3</v>
      </c>
      <c r="Q22" s="187"/>
      <c r="R22" s="87"/>
      <c r="S22" s="1" t="s">
        <v>46</v>
      </c>
      <c r="T22" s="10"/>
      <c r="U22" s="157"/>
      <c r="W22" s="172" t="s">
        <v>17</v>
      </c>
      <c r="X22" s="173">
        <v>3</v>
      </c>
      <c r="Y22" s="148"/>
      <c r="Z22" s="101"/>
      <c r="AA22" s="100"/>
      <c r="AB22" s="100"/>
      <c r="AC22" s="67"/>
      <c r="AI22" s="144"/>
      <c r="AJ22" s="150">
        <f t="shared" si="2"/>
        <v>2</v>
      </c>
      <c r="AK22" s="153" t="str">
        <f t="shared" si="3"/>
        <v>A1-7.1-DNSH 2</v>
      </c>
      <c r="AL22" s="18"/>
    </row>
    <row r="23" spans="2:38" ht="24" customHeight="1" x14ac:dyDescent="0.3">
      <c r="B23" s="208"/>
      <c r="C23" s="226"/>
      <c r="D23" s="222"/>
      <c r="E23" s="215"/>
      <c r="F23" s="28" t="s">
        <v>37</v>
      </c>
      <c r="G23" s="121" t="str">
        <f>IF(M22&gt;=3,"JA","NEJ")</f>
        <v>JA</v>
      </c>
      <c r="H23" s="211"/>
      <c r="I23" s="193"/>
      <c r="J23" s="246"/>
      <c r="K23" s="228"/>
      <c r="L23" s="18"/>
      <c r="M23" s="204" t="e">
        <f t="shared" si="5"/>
        <v>#N/A</v>
      </c>
      <c r="N23" s="206"/>
      <c r="O23" s="194"/>
      <c r="P23" s="187"/>
      <c r="Q23" s="187"/>
      <c r="R23" s="86"/>
      <c r="S23" s="12" t="s">
        <v>58</v>
      </c>
      <c r="T23" s="84">
        <f>MIN(N22:N24)</f>
        <v>3</v>
      </c>
      <c r="U23" s="82"/>
      <c r="V23" s="155"/>
      <c r="W23" s="97">
        <v>0</v>
      </c>
      <c r="X23" s="146" t="s">
        <v>64</v>
      </c>
      <c r="Z23" s="53" t="s">
        <v>66</v>
      </c>
      <c r="AC23" s="67"/>
      <c r="AI23" s="144"/>
      <c r="AJ23" s="150">
        <f t="shared" si="2"/>
        <v>2</v>
      </c>
      <c r="AK23" s="153" t="str">
        <f t="shared" si="3"/>
        <v>A2-7.1-SC 2</v>
      </c>
      <c r="AL23" s="18"/>
    </row>
    <row r="24" spans="2:38" ht="29.25" customHeight="1" thickBot="1" x14ac:dyDescent="0.4">
      <c r="B24" s="209"/>
      <c r="C24" s="47">
        <v>11</v>
      </c>
      <c r="D24" s="37" t="s">
        <v>53</v>
      </c>
      <c r="E24" s="34" t="s">
        <v>17</v>
      </c>
      <c r="F24" s="31" t="s">
        <v>38</v>
      </c>
      <c r="G24" s="122" t="str">
        <f>IF(M24&gt;=3,"JA","NEJ")</f>
        <v>JA</v>
      </c>
      <c r="H24" s="49" t="str">
        <f>O24</f>
        <v>GULD</v>
      </c>
      <c r="I24" s="220"/>
      <c r="J24" s="246"/>
      <c r="K24" s="228"/>
      <c r="L24" s="18"/>
      <c r="M24" s="94">
        <f t="shared" ref="M24:M28" si="6">VLOOKUP(E24,$W$19:$X$22,2,FALSE)</f>
        <v>3</v>
      </c>
      <c r="N24" s="66">
        <f>M24</f>
        <v>3</v>
      </c>
      <c r="O24" s="22" t="str">
        <f>VLOOKUP(N24,$W$23:$X$26,2)</f>
        <v>GULD</v>
      </c>
      <c r="P24" s="187"/>
      <c r="Q24" s="187"/>
      <c r="R24" s="88"/>
      <c r="S24" s="12" t="s">
        <v>65</v>
      </c>
      <c r="T24" s="84">
        <f>COUNTIF(N22:N24,"&gt;"&amp;T23)</f>
        <v>0</v>
      </c>
      <c r="U24" s="82"/>
      <c r="V24" s="155"/>
      <c r="W24" s="174">
        <v>1</v>
      </c>
      <c r="X24" s="175" t="s">
        <v>29</v>
      </c>
      <c r="Z24" s="53" t="s">
        <v>67</v>
      </c>
      <c r="AC24" s="18"/>
      <c r="AD24" s="53"/>
      <c r="AE24" s="53"/>
      <c r="AF24" s="53"/>
      <c r="AG24" s="3"/>
      <c r="AH24" s="53"/>
      <c r="AI24" s="53"/>
      <c r="AJ24" s="150">
        <f t="shared" si="2"/>
        <v>2</v>
      </c>
      <c r="AK24" s="153" t="str">
        <f t="shared" si="3"/>
        <v>A1-7.1-DNSH 6</v>
      </c>
      <c r="AL24" s="18"/>
    </row>
    <row r="25" spans="2:38" ht="24" customHeight="1" thickBot="1" x14ac:dyDescent="0.4">
      <c r="B25" s="207" t="s">
        <v>40</v>
      </c>
      <c r="C25" s="38">
        <v>12</v>
      </c>
      <c r="D25" s="39" t="s">
        <v>41</v>
      </c>
      <c r="E25" s="33" t="s">
        <v>17</v>
      </c>
      <c r="F25" s="30" t="s">
        <v>39</v>
      </c>
      <c r="G25" s="123" t="str">
        <f>IF(M25&gt;=2,"JA","NEJ")</f>
        <v>JA</v>
      </c>
      <c r="H25" s="210" t="str">
        <f>O25</f>
        <v>GULD</v>
      </c>
      <c r="I25" s="195" t="str">
        <f>U32</f>
        <v>GULD</v>
      </c>
      <c r="J25" s="246"/>
      <c r="K25" s="228"/>
      <c r="L25" s="18"/>
      <c r="M25" s="95">
        <f t="shared" si="6"/>
        <v>3</v>
      </c>
      <c r="N25" s="198">
        <f>MIN(M25:M27)</f>
        <v>3</v>
      </c>
      <c r="O25" s="195" t="str">
        <f>VLOOKUP(N25,$W$23:$X$26,2)</f>
        <v>GULD</v>
      </c>
      <c r="P25" s="186">
        <f>T32</f>
        <v>3</v>
      </c>
      <c r="Q25" s="187"/>
      <c r="R25" s="87"/>
      <c r="S25" s="12" t="s">
        <v>56</v>
      </c>
      <c r="T25" s="84">
        <f>IF(T24&gt;=QUOTIENT(COUNT(N22:N24),2),1,0)</f>
        <v>0</v>
      </c>
      <c r="U25" s="82"/>
      <c r="V25" s="155"/>
      <c r="W25" s="174">
        <v>2</v>
      </c>
      <c r="X25" s="175" t="s">
        <v>32</v>
      </c>
      <c r="AC25" s="18"/>
      <c r="AD25" s="53"/>
      <c r="AE25" s="18"/>
      <c r="AF25" s="18"/>
      <c r="AG25" s="5"/>
      <c r="AH25" s="53"/>
      <c r="AI25" s="53"/>
      <c r="AJ25" s="150">
        <f t="shared" si="2"/>
        <v>2</v>
      </c>
      <c r="AK25" s="153" t="str">
        <f t="shared" si="3"/>
        <v>A1-7.1-DNSH 4</v>
      </c>
      <c r="AL25" s="18"/>
    </row>
    <row r="26" spans="2:38" ht="24" customHeight="1" thickBot="1" x14ac:dyDescent="0.4">
      <c r="B26" s="208"/>
      <c r="C26" s="63">
        <v>13</v>
      </c>
      <c r="D26" s="36" t="s">
        <v>43</v>
      </c>
      <c r="E26" s="41" t="s">
        <v>17</v>
      </c>
      <c r="F26" s="29"/>
      <c r="G26" s="124"/>
      <c r="H26" s="213"/>
      <c r="I26" s="193"/>
      <c r="J26" s="246"/>
      <c r="K26" s="228"/>
      <c r="L26" s="18"/>
      <c r="M26" s="92">
        <f t="shared" si="6"/>
        <v>3</v>
      </c>
      <c r="N26" s="218"/>
      <c r="O26" s="193"/>
      <c r="P26" s="187"/>
      <c r="Q26" s="187"/>
      <c r="R26" s="17"/>
      <c r="S26" s="98" t="s">
        <v>54</v>
      </c>
      <c r="T26" s="99">
        <f>T23+T25</f>
        <v>3</v>
      </c>
      <c r="U26" s="165" t="str">
        <f>VLOOKUP(T26,$W$23:$X$26,2)</f>
        <v>GULD</v>
      </c>
      <c r="V26" s="155"/>
      <c r="W26" s="176">
        <v>3</v>
      </c>
      <c r="X26" s="177" t="s">
        <v>17</v>
      </c>
      <c r="Y26" s="103"/>
      <c r="Z26" s="104"/>
      <c r="AA26" s="100"/>
      <c r="AB26" s="100"/>
      <c r="AC26" s="18"/>
      <c r="AD26" s="53"/>
      <c r="AE26" s="18"/>
      <c r="AF26" s="18"/>
      <c r="AG26" s="5"/>
      <c r="AH26" s="53"/>
      <c r="AI26" s="53"/>
      <c r="AJ26" s="150" t="str">
        <f t="shared" si="2"/>
        <v/>
      </c>
      <c r="AK26" s="153">
        <f t="shared" si="3"/>
        <v>0</v>
      </c>
      <c r="AL26" s="18"/>
    </row>
    <row r="27" spans="2:38" ht="24" customHeight="1" thickBot="1" x14ac:dyDescent="0.4">
      <c r="B27" s="208"/>
      <c r="C27" s="63">
        <v>14</v>
      </c>
      <c r="D27" s="36" t="s">
        <v>45</v>
      </c>
      <c r="E27" s="41" t="s">
        <v>17</v>
      </c>
      <c r="F27" s="28" t="s">
        <v>39</v>
      </c>
      <c r="G27" s="124" t="str">
        <f>IF(M27&gt;=3,"JA","NEJ")</f>
        <v>JA</v>
      </c>
      <c r="H27" s="211"/>
      <c r="I27" s="193"/>
      <c r="J27" s="246"/>
      <c r="K27" s="228"/>
      <c r="L27" s="18"/>
      <c r="M27" s="92">
        <f t="shared" si="6"/>
        <v>3</v>
      </c>
      <c r="N27" s="199"/>
      <c r="O27" s="194"/>
      <c r="P27" s="187"/>
      <c r="Q27" s="187"/>
      <c r="R27" s="53"/>
      <c r="V27" s="155"/>
      <c r="W27" s="5"/>
      <c r="X27" s="155"/>
      <c r="Y27" s="155"/>
      <c r="Z27" s="5"/>
      <c r="AA27" s="53"/>
      <c r="AB27" s="53"/>
      <c r="AC27" s="18"/>
      <c r="AI27" s="18"/>
      <c r="AJ27" s="150">
        <f t="shared" si="2"/>
        <v>2</v>
      </c>
      <c r="AK27" s="153" t="str">
        <f t="shared" si="3"/>
        <v>A1-7.1-DNSH 4</v>
      </c>
      <c r="AL27" s="18"/>
    </row>
    <row r="28" spans="2:38" ht="24" customHeight="1" thickBot="1" x14ac:dyDescent="0.4">
      <c r="B28" s="209"/>
      <c r="C28" s="47">
        <v>15</v>
      </c>
      <c r="D28" s="37" t="s">
        <v>47</v>
      </c>
      <c r="E28" s="48" t="s">
        <v>17</v>
      </c>
      <c r="F28" s="31"/>
      <c r="G28" s="117"/>
      <c r="H28" s="49" t="str">
        <f>O28</f>
        <v>GULD</v>
      </c>
      <c r="I28" s="220"/>
      <c r="J28" s="247"/>
      <c r="K28" s="229"/>
      <c r="L28" s="18"/>
      <c r="M28" s="90">
        <f t="shared" si="6"/>
        <v>3</v>
      </c>
      <c r="N28" s="25">
        <f t="shared" ref="N28" si="7">M28</f>
        <v>3</v>
      </c>
      <c r="O28" s="22" t="str">
        <f>VLOOKUP(N28,$W$23:$X$26,2)</f>
        <v>GULD</v>
      </c>
      <c r="P28" s="188"/>
      <c r="Q28" s="188"/>
      <c r="R28" s="53"/>
      <c r="S28" s="1" t="s">
        <v>49</v>
      </c>
      <c r="T28" s="10"/>
      <c r="U28" s="157"/>
      <c r="V28" s="53"/>
      <c r="W28" s="53"/>
      <c r="X28" s="53"/>
      <c r="Y28" s="53"/>
      <c r="Z28" s="5"/>
      <c r="AA28" s="53"/>
      <c r="AB28" s="53"/>
      <c r="AC28" s="69"/>
      <c r="AI28" s="18"/>
      <c r="AJ28" s="151" t="str">
        <f t="shared" si="2"/>
        <v/>
      </c>
      <c r="AK28" s="153">
        <f t="shared" si="3"/>
        <v>0</v>
      </c>
      <c r="AL28" s="18"/>
    </row>
    <row r="29" spans="2:38" ht="39" customHeight="1" thickBot="1" x14ac:dyDescent="0.45">
      <c r="B29" s="18"/>
      <c r="C29" s="18"/>
      <c r="D29" s="18"/>
      <c r="E29" s="223" t="s">
        <v>48</v>
      </c>
      <c r="F29" s="224"/>
      <c r="G29" s="125"/>
      <c r="H29" s="18"/>
      <c r="I29" s="18"/>
      <c r="J29" s="18"/>
      <c r="K29" s="18"/>
      <c r="L29" s="9"/>
      <c r="M29" s="18"/>
      <c r="N29" s="53"/>
      <c r="O29" s="53"/>
      <c r="P29" s="53"/>
      <c r="Q29" s="53"/>
      <c r="R29" s="53"/>
      <c r="S29" s="12" t="s">
        <v>58</v>
      </c>
      <c r="T29" s="84">
        <f>MIN(N25:N28)</f>
        <v>3</v>
      </c>
      <c r="U29" s="82"/>
      <c r="V29" s="158"/>
      <c r="W29" s="53"/>
      <c r="X29" s="53"/>
      <c r="Y29" s="53"/>
      <c r="Z29" s="5"/>
      <c r="AA29" s="53"/>
      <c r="AB29" s="53"/>
      <c r="AC29" s="18"/>
      <c r="AD29" s="54"/>
      <c r="AE29" s="60"/>
      <c r="AF29" s="18"/>
      <c r="AG29" s="18"/>
      <c r="AH29" s="52"/>
      <c r="AI29" s="52"/>
      <c r="AJ29" s="18" t="str">
        <f t="shared" si="2"/>
        <v/>
      </c>
      <c r="AK29" s="153">
        <f t="shared" si="3"/>
        <v>0</v>
      </c>
      <c r="AL29" s="18"/>
    </row>
    <row r="30" spans="2:38" ht="24" customHeight="1" x14ac:dyDescent="0.4">
      <c r="B30" s="18"/>
      <c r="C30" s="18"/>
      <c r="D30" s="18"/>
      <c r="E30" s="180" t="s">
        <v>73</v>
      </c>
      <c r="F30" s="183" t="s">
        <v>21</v>
      </c>
      <c r="G30" s="126" t="str">
        <f>IF(E30=$Z$19,"JA","NEJ")</f>
        <v>JA</v>
      </c>
      <c r="H30" s="18"/>
      <c r="I30" s="18"/>
      <c r="J30" s="18"/>
      <c r="K30" s="18"/>
      <c r="L30" s="9"/>
      <c r="M30" s="18"/>
      <c r="N30" s="53"/>
      <c r="O30" s="53"/>
      <c r="P30" s="53"/>
      <c r="Q30" s="53"/>
      <c r="R30" s="53"/>
      <c r="S30" s="12" t="s">
        <v>65</v>
      </c>
      <c r="T30" s="84">
        <f>COUNTIF(N25:N28,"&gt;"&amp;T29)</f>
        <v>0</v>
      </c>
      <c r="U30" s="82"/>
      <c r="V30" s="178"/>
      <c r="W30" s="155"/>
      <c r="X30" s="155"/>
      <c r="Y30" s="155"/>
      <c r="Z30" s="5"/>
      <c r="AA30" s="53"/>
      <c r="AB30" s="53"/>
      <c r="AC30" s="18"/>
      <c r="AD30" s="54"/>
      <c r="AE30" s="60"/>
      <c r="AF30" s="18"/>
      <c r="AG30" s="18"/>
      <c r="AH30" s="52"/>
      <c r="AI30" s="52"/>
      <c r="AJ30" s="149">
        <f t="shared" si="2"/>
        <v>2</v>
      </c>
      <c r="AK30" s="153" t="str">
        <f t="shared" si="3"/>
        <v>A2-7.1-DNSH 1</v>
      </c>
      <c r="AL30" s="18"/>
    </row>
    <row r="31" spans="2:38" ht="24" customHeight="1" thickBot="1" x14ac:dyDescent="0.45">
      <c r="B31" s="18"/>
      <c r="C31" s="18"/>
      <c r="D31" s="18"/>
      <c r="E31" s="181" t="s">
        <v>73</v>
      </c>
      <c r="F31" s="81" t="s">
        <v>44</v>
      </c>
      <c r="G31" s="127" t="str">
        <f t="shared" ref="G31:G35" si="8">IF(E31=$Z$19,"JA","NEJ")</f>
        <v>JA</v>
      </c>
      <c r="H31" s="18"/>
      <c r="I31" s="18"/>
      <c r="J31" s="18"/>
      <c r="K31" s="18"/>
      <c r="L31" s="9"/>
      <c r="M31" s="18"/>
      <c r="N31" s="53"/>
      <c r="O31" s="53"/>
      <c r="P31" s="53"/>
      <c r="Q31" s="53"/>
      <c r="R31" s="53"/>
      <c r="S31" s="12" t="s">
        <v>56</v>
      </c>
      <c r="T31" s="84">
        <f>IF(T30&gt;=QUOTIENT(COUNT(N25:N28),2),1,0)</f>
        <v>0</v>
      </c>
      <c r="U31" s="82"/>
      <c r="V31" s="178"/>
      <c r="W31" s="155"/>
      <c r="X31" s="155"/>
      <c r="Y31" s="155"/>
      <c r="Z31" s="5"/>
      <c r="AA31" s="53"/>
      <c r="AB31" s="53"/>
      <c r="AC31" s="18"/>
      <c r="AD31" s="54"/>
      <c r="AE31" s="60"/>
      <c r="AF31" s="18"/>
      <c r="AG31" s="18"/>
      <c r="AH31" s="52"/>
      <c r="AI31" s="52"/>
      <c r="AJ31" s="150">
        <f t="shared" si="2"/>
        <v>2</v>
      </c>
      <c r="AK31" s="153" t="str">
        <f t="shared" si="3"/>
        <v>A1-7.1-DNSH 3</v>
      </c>
      <c r="AL31" s="18"/>
    </row>
    <row r="32" spans="2:38" ht="24" customHeight="1" thickBot="1" x14ac:dyDescent="0.45">
      <c r="B32" s="18"/>
      <c r="C32" s="18"/>
      <c r="D32" s="18"/>
      <c r="E32" s="181" t="s">
        <v>73</v>
      </c>
      <c r="F32" s="81" t="s">
        <v>44</v>
      </c>
      <c r="G32" s="127" t="str">
        <f t="shared" si="8"/>
        <v>JA</v>
      </c>
      <c r="H32" s="18"/>
      <c r="I32" s="18"/>
      <c r="J32" s="18"/>
      <c r="K32" s="18"/>
      <c r="L32" s="9"/>
      <c r="M32" s="18"/>
      <c r="N32" s="53"/>
      <c r="O32" s="53"/>
      <c r="P32" s="53"/>
      <c r="Q32" s="53"/>
      <c r="R32" s="53"/>
      <c r="S32" s="98" t="s">
        <v>54</v>
      </c>
      <c r="T32" s="99">
        <f>T29+T31</f>
        <v>3</v>
      </c>
      <c r="U32" s="165" t="str">
        <f>VLOOKUP(T32,$W$23:$X$26,2)</f>
        <v>GULD</v>
      </c>
      <c r="V32" s="178"/>
      <c r="W32" s="178"/>
      <c r="X32" s="155"/>
      <c r="Y32" s="155"/>
      <c r="Z32" s="5"/>
      <c r="AA32" s="53"/>
      <c r="AB32" s="53"/>
      <c r="AC32" s="18"/>
      <c r="AD32" s="54"/>
      <c r="AE32" s="60"/>
      <c r="AF32" s="18"/>
      <c r="AG32" s="18"/>
      <c r="AH32" s="52"/>
      <c r="AI32" s="52"/>
      <c r="AJ32" s="150">
        <f t="shared" si="2"/>
        <v>2</v>
      </c>
      <c r="AK32" s="153" t="str">
        <f t="shared" si="3"/>
        <v>A1-7.1-DNSH 3</v>
      </c>
      <c r="AL32" s="18"/>
    </row>
    <row r="33" spans="2:38" ht="24" customHeight="1" x14ac:dyDescent="0.4">
      <c r="B33" s="18"/>
      <c r="C33" s="18"/>
      <c r="D33" s="18"/>
      <c r="E33" s="181" t="s">
        <v>73</v>
      </c>
      <c r="F33" s="184" t="s">
        <v>42</v>
      </c>
      <c r="G33" s="127" t="str">
        <f t="shared" si="8"/>
        <v>JA</v>
      </c>
      <c r="H33" s="18"/>
      <c r="I33" s="18"/>
      <c r="J33" s="18"/>
      <c r="K33" s="18"/>
      <c r="L33" s="9"/>
      <c r="M33" s="18"/>
      <c r="N33" s="53"/>
      <c r="O33" s="53"/>
      <c r="P33" s="53"/>
      <c r="Q33" s="53"/>
      <c r="R33" s="53"/>
      <c r="V33" s="178"/>
      <c r="W33" s="178"/>
      <c r="X33" s="178"/>
      <c r="Y33" s="155"/>
      <c r="Z33" s="5"/>
      <c r="AA33" s="53"/>
      <c r="AB33" s="53"/>
      <c r="AC33" s="18"/>
      <c r="AD33" s="54"/>
      <c r="AE33" s="60"/>
      <c r="AF33" s="18"/>
      <c r="AG33" s="18"/>
      <c r="AH33" s="52"/>
      <c r="AI33" s="52"/>
      <c r="AJ33" s="150">
        <f t="shared" si="2"/>
        <v>2</v>
      </c>
      <c r="AK33" s="153" t="str">
        <f t="shared" si="3"/>
        <v>A1-7.1-DNSH 5</v>
      </c>
      <c r="AL33" s="18"/>
    </row>
    <row r="34" spans="2:38" ht="24" customHeight="1" x14ac:dyDescent="0.4">
      <c r="B34" s="53"/>
      <c r="C34" s="56"/>
      <c r="D34" s="18"/>
      <c r="E34" s="181" t="s">
        <v>73</v>
      </c>
      <c r="F34" s="184" t="s">
        <v>42</v>
      </c>
      <c r="G34" s="127" t="str">
        <f t="shared" si="8"/>
        <v>JA</v>
      </c>
      <c r="H34" s="18"/>
      <c r="I34" s="18"/>
      <c r="J34" s="53"/>
      <c r="K34" s="53"/>
      <c r="L34" s="9"/>
      <c r="M34" s="18"/>
      <c r="N34" s="53"/>
      <c r="O34" s="53"/>
      <c r="P34" s="53"/>
      <c r="Q34" s="53"/>
      <c r="R34" s="53"/>
      <c r="V34" s="158"/>
      <c r="W34" s="5"/>
      <c r="X34" s="5"/>
      <c r="Y34" s="5"/>
      <c r="Z34" s="5"/>
      <c r="AA34" s="53"/>
      <c r="AB34" s="53"/>
      <c r="AC34" s="18"/>
      <c r="AD34" s="18"/>
      <c r="AE34" s="18"/>
      <c r="AF34" s="18"/>
      <c r="AG34" s="18"/>
      <c r="AH34" s="52"/>
      <c r="AI34" s="52"/>
      <c r="AJ34" s="150">
        <f t="shared" si="2"/>
        <v>2</v>
      </c>
      <c r="AK34" s="153" t="str">
        <f t="shared" si="3"/>
        <v>A1-7.1-DNSH 5</v>
      </c>
      <c r="AL34" s="18"/>
    </row>
    <row r="35" spans="2:38" ht="24" customHeight="1" thickBot="1" x14ac:dyDescent="0.3">
      <c r="B35" s="53"/>
      <c r="C35" s="56"/>
      <c r="D35" s="18"/>
      <c r="E35" s="182" t="s">
        <v>73</v>
      </c>
      <c r="F35" s="185" t="s">
        <v>38</v>
      </c>
      <c r="G35" s="128" t="str">
        <f t="shared" si="8"/>
        <v>JA</v>
      </c>
      <c r="H35" s="18"/>
      <c r="I35" s="18"/>
      <c r="J35" s="53"/>
      <c r="K35" s="53"/>
      <c r="L35" s="53"/>
      <c r="M35" s="18"/>
      <c r="N35" s="53"/>
      <c r="O35" s="53"/>
      <c r="P35" s="53"/>
      <c r="Q35" s="53"/>
      <c r="R35" s="53"/>
      <c r="V35" s="53"/>
      <c r="W35" s="53"/>
      <c r="X35" s="53"/>
      <c r="Y35" s="53"/>
      <c r="Z35" s="53"/>
      <c r="AA35" s="53"/>
      <c r="AB35" s="53"/>
      <c r="AC35" s="18"/>
      <c r="AD35" s="18"/>
      <c r="AE35" s="18"/>
      <c r="AF35" s="18"/>
      <c r="AG35" s="18"/>
      <c r="AH35" s="52"/>
      <c r="AI35" s="52"/>
      <c r="AJ35" s="151">
        <f t="shared" si="2"/>
        <v>2</v>
      </c>
      <c r="AK35" s="154" t="str">
        <f t="shared" si="3"/>
        <v>A1-7.1-DNSH 6</v>
      </c>
      <c r="AL35" s="18"/>
    </row>
    <row r="36" spans="2:38" ht="36" customHeight="1" x14ac:dyDescent="0.25">
      <c r="B36" s="216" t="s">
        <v>50</v>
      </c>
      <c r="C36" s="216"/>
      <c r="D36" s="216"/>
      <c r="E36" s="216"/>
      <c r="F36" s="23" t="str">
        <f>CONCATENATE(AG20," av ",AH20)</f>
        <v>8 av 8</v>
      </c>
      <c r="G36" s="129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V36" s="53"/>
      <c r="W36" s="53"/>
      <c r="X36" s="53"/>
      <c r="Y36" s="53"/>
      <c r="Z36" s="53"/>
      <c r="AA36" s="53"/>
      <c r="AB36" s="53"/>
      <c r="AC36" s="18"/>
      <c r="AD36" s="18"/>
      <c r="AE36" s="18"/>
      <c r="AF36" s="18"/>
      <c r="AG36" s="18"/>
      <c r="AH36" s="52"/>
      <c r="AI36" s="52"/>
      <c r="AJ36" s="18"/>
      <c r="AK36" s="18"/>
      <c r="AL36" s="18"/>
    </row>
    <row r="37" spans="2:38" ht="25.5" customHeight="1" x14ac:dyDescent="0.3">
      <c r="B37" s="18"/>
      <c r="C37" s="56"/>
      <c r="D37" s="18"/>
      <c r="E37" s="18"/>
      <c r="F37" s="18"/>
      <c r="H37" s="18"/>
      <c r="I37" s="18"/>
      <c r="J37" s="18"/>
      <c r="K37" s="18"/>
      <c r="L37" s="18"/>
      <c r="M37" s="18"/>
      <c r="N37" s="53"/>
      <c r="O37" s="53"/>
      <c r="P37" s="53"/>
      <c r="Q37" s="53"/>
      <c r="R37" s="53"/>
      <c r="V37" s="53"/>
      <c r="W37" s="53"/>
      <c r="X37" s="53"/>
      <c r="Y37" s="53"/>
      <c r="Z37" s="53"/>
      <c r="AA37" s="53"/>
      <c r="AB37" s="53"/>
      <c r="AC37" s="18"/>
      <c r="AD37" s="18"/>
      <c r="AE37" s="18"/>
      <c r="AF37" s="18"/>
      <c r="AG37" s="18"/>
      <c r="AH37" s="52"/>
      <c r="AI37" s="52"/>
      <c r="AJ37" s="18"/>
      <c r="AK37" s="18"/>
      <c r="AL37" s="18"/>
    </row>
    <row r="38" spans="2:38" ht="15.5" hidden="1" x14ac:dyDescent="0.35">
      <c r="B38" s="18"/>
      <c r="C38" s="56"/>
      <c r="D38" s="219"/>
      <c r="E38" s="219"/>
      <c r="F38" s="219"/>
      <c r="G38" s="130"/>
      <c r="H38" s="18"/>
      <c r="I38" s="18"/>
      <c r="J38" s="18"/>
      <c r="K38" s="18"/>
      <c r="L38" s="18"/>
      <c r="M38" s="18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18"/>
      <c r="AD38" s="18"/>
      <c r="AE38" s="18"/>
      <c r="AF38" s="18"/>
      <c r="AG38" s="18"/>
      <c r="AH38" s="52"/>
      <c r="AI38" s="52"/>
      <c r="AJ38" s="18"/>
      <c r="AK38" s="18"/>
      <c r="AL38" s="18"/>
    </row>
    <row r="39" spans="2:38" hidden="1" x14ac:dyDescent="0.3">
      <c r="B39" s="18"/>
      <c r="C39" s="56"/>
      <c r="D39" s="18"/>
      <c r="E39" s="18"/>
      <c r="F39" s="18"/>
      <c r="H39" s="18"/>
      <c r="I39" s="18"/>
      <c r="J39" s="18"/>
      <c r="K39" s="18"/>
      <c r="L39" s="18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18"/>
      <c r="AD39" s="18"/>
      <c r="AE39" s="18"/>
      <c r="AF39" s="18"/>
      <c r="AG39" s="18"/>
      <c r="AH39" s="52"/>
      <c r="AI39" s="52"/>
      <c r="AJ39" s="53"/>
      <c r="AK39" s="18"/>
      <c r="AL39" s="18"/>
    </row>
    <row r="40" spans="2:38" hidden="1" x14ac:dyDescent="0.3">
      <c r="B40" s="18"/>
      <c r="C40" s="56"/>
      <c r="D40" s="18"/>
      <c r="E40" s="18"/>
      <c r="F40" s="18"/>
      <c r="H40" s="18"/>
      <c r="I40" s="18"/>
      <c r="J40" s="18"/>
      <c r="K40" s="18"/>
      <c r="L40" s="18"/>
      <c r="M40" s="18"/>
      <c r="N40" s="53"/>
      <c r="O40" s="53"/>
      <c r="P40" s="53"/>
      <c r="Q40" s="53"/>
      <c r="R40" s="53"/>
      <c r="S40" s="53"/>
      <c r="T40" s="53"/>
      <c r="U40" s="53"/>
      <c r="V40" s="53"/>
      <c r="W40" s="178"/>
      <c r="X40" s="178"/>
      <c r="Y40" s="158"/>
      <c r="Z40" s="11"/>
      <c r="AA40" s="11"/>
      <c r="AB40" s="18"/>
      <c r="AC40" s="18"/>
      <c r="AD40" s="18"/>
      <c r="AE40" s="18"/>
      <c r="AF40" s="18"/>
      <c r="AG40" s="18"/>
      <c r="AH40" s="52"/>
      <c r="AI40" s="52"/>
      <c r="AJ40" s="18"/>
      <c r="AK40" s="18"/>
      <c r="AL40" s="18"/>
    </row>
    <row r="41" spans="2:38" hidden="1" x14ac:dyDescent="0.3">
      <c r="B41" s="53"/>
      <c r="C41" s="56"/>
      <c r="D41" s="18"/>
      <c r="E41" s="18"/>
      <c r="F41" s="18"/>
      <c r="H41" s="18"/>
      <c r="I41"/>
      <c r="J41" s="18"/>
      <c r="K41" s="18"/>
      <c r="L41" s="18"/>
      <c r="M41" s="18"/>
      <c r="N41" s="53"/>
      <c r="O41" s="53"/>
      <c r="P41" s="53"/>
      <c r="Q41" s="18"/>
      <c r="R41" s="18"/>
      <c r="S41" s="53"/>
      <c r="T41" s="53"/>
      <c r="U41" s="53"/>
      <c r="V41" s="178"/>
      <c r="W41" s="178"/>
      <c r="X41" s="178"/>
      <c r="Y41" s="158"/>
      <c r="Z41" s="11"/>
      <c r="AA41" s="11"/>
      <c r="AB41" s="18"/>
      <c r="AC41" s="18"/>
      <c r="AD41" s="18"/>
      <c r="AE41" s="53"/>
      <c r="AF41" s="53"/>
      <c r="AG41" s="53"/>
      <c r="AH41" s="52"/>
      <c r="AI41" s="52"/>
      <c r="AJ41" s="18"/>
      <c r="AK41" s="60"/>
      <c r="AL41" s="60"/>
    </row>
    <row r="42" spans="2:38" ht="15.5" hidden="1" x14ac:dyDescent="0.35">
      <c r="B42" s="53"/>
      <c r="C42" s="56"/>
      <c r="D42" s="18"/>
      <c r="E42" s="18"/>
      <c r="F42" s="18"/>
      <c r="H42" s="18"/>
      <c r="I42" s="18"/>
      <c r="J42" s="18"/>
      <c r="K42" s="18"/>
      <c r="L42" s="18"/>
      <c r="M42" s="18"/>
      <c r="N42" s="53"/>
      <c r="O42" s="53"/>
      <c r="P42" s="53"/>
      <c r="Q42" s="18"/>
      <c r="R42" s="18"/>
      <c r="S42" s="53"/>
      <c r="T42" s="53"/>
      <c r="U42" s="53"/>
      <c r="V42" s="178"/>
      <c r="W42" s="179"/>
      <c r="X42" s="179"/>
      <c r="Y42" s="179"/>
      <c r="Z42" s="18"/>
      <c r="AA42" s="18"/>
      <c r="AB42" s="18"/>
      <c r="AC42" s="18"/>
      <c r="AD42" s="18"/>
      <c r="AE42" s="53"/>
      <c r="AF42" s="53"/>
      <c r="AG42" s="53"/>
      <c r="AH42" s="52"/>
      <c r="AI42" s="52"/>
      <c r="AJ42" s="18"/>
      <c r="AK42" s="60"/>
      <c r="AL42" s="60"/>
    </row>
    <row r="43" spans="2:38" ht="15.5" hidden="1" x14ac:dyDescent="0.35">
      <c r="B43" s="53"/>
      <c r="C43" s="56"/>
      <c r="D43" s="18"/>
      <c r="E43" s="18"/>
      <c r="F43" s="18"/>
      <c r="G43" s="112"/>
      <c r="H43" s="18"/>
      <c r="I43" s="18"/>
      <c r="J43" s="18"/>
      <c r="K43" s="18"/>
      <c r="L43" s="18"/>
      <c r="M43" s="18"/>
      <c r="N43" s="53"/>
      <c r="O43" s="53"/>
      <c r="P43" s="53"/>
      <c r="Q43" s="53"/>
      <c r="R43" s="53"/>
      <c r="S43" s="53"/>
      <c r="T43" s="53"/>
      <c r="U43" s="53"/>
      <c r="V43" s="179"/>
      <c r="W43" s="53"/>
      <c r="X43" s="53"/>
      <c r="Y43" s="53"/>
      <c r="Z43" s="53"/>
      <c r="AA43" s="18"/>
      <c r="AB43" s="18"/>
      <c r="AC43" s="18"/>
      <c r="AD43" s="18"/>
      <c r="AE43" s="53"/>
      <c r="AF43" s="53"/>
      <c r="AG43" s="53"/>
      <c r="AH43" s="54"/>
      <c r="AI43" s="60"/>
      <c r="AJ43" s="18"/>
      <c r="AK43" s="60"/>
      <c r="AL43" s="60"/>
    </row>
    <row r="44" spans="2:38" ht="14" hidden="1" x14ac:dyDescent="0.25">
      <c r="B44" s="53"/>
      <c r="C44" s="56"/>
      <c r="D44" s="18"/>
      <c r="E44" s="18"/>
      <c r="F44" s="18"/>
      <c r="G44" s="131"/>
      <c r="H44" s="18"/>
      <c r="I44" s="18"/>
      <c r="J44" s="18"/>
      <c r="K44" s="18"/>
      <c r="L44" s="18"/>
      <c r="M44" s="18"/>
      <c r="N44" s="18"/>
      <c r="O44" s="18"/>
      <c r="P44" s="18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18"/>
      <c r="AC44" s="18"/>
      <c r="AD44" s="18"/>
      <c r="AE44" s="53"/>
      <c r="AF44" s="53"/>
      <c r="AG44" s="53"/>
      <c r="AH44" s="54"/>
      <c r="AI44" s="60"/>
      <c r="AJ44" s="18"/>
      <c r="AK44" s="60"/>
      <c r="AL44" s="60"/>
    </row>
    <row r="45" spans="2:38" ht="14" hidden="1" x14ac:dyDescent="0.25">
      <c r="B45" s="53"/>
      <c r="C45" s="56"/>
      <c r="D45" s="18"/>
      <c r="E45" s="18"/>
      <c r="F45" s="56"/>
      <c r="G45" s="131"/>
      <c r="H45" s="18"/>
      <c r="I45" s="18"/>
      <c r="J45" s="18"/>
      <c r="K45" s="18"/>
      <c r="L45" s="18"/>
      <c r="M45" s="18"/>
      <c r="N45" s="18"/>
      <c r="O45" s="18"/>
      <c r="P45" s="18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18"/>
      <c r="AC45" s="18"/>
      <c r="AD45" s="18"/>
      <c r="AE45" s="53"/>
      <c r="AF45" s="53"/>
      <c r="AG45" s="53"/>
      <c r="AH45" s="54"/>
      <c r="AI45" s="60"/>
      <c r="AJ45" s="18"/>
      <c r="AK45" s="60"/>
      <c r="AL45" s="60"/>
    </row>
    <row r="46" spans="2:38" hidden="1" x14ac:dyDescent="0.3">
      <c r="B46" s="53"/>
      <c r="C46" s="56"/>
      <c r="D46" s="18"/>
      <c r="E46" s="18"/>
      <c r="F46" s="18"/>
      <c r="H46" s="18"/>
      <c r="I46" s="18"/>
      <c r="J46" s="18"/>
      <c r="K46" s="18"/>
      <c r="L46" s="18"/>
      <c r="M46" s="18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18"/>
      <c r="AC46" s="18"/>
      <c r="AD46" s="18"/>
      <c r="AE46" s="53"/>
      <c r="AF46" s="53"/>
      <c r="AG46" s="53"/>
      <c r="AH46" s="54"/>
      <c r="AI46" s="60"/>
      <c r="AJ46" s="18"/>
      <c r="AK46" s="60"/>
      <c r="AL46" s="60"/>
    </row>
    <row r="47" spans="2:38" hidden="1" x14ac:dyDescent="0.3">
      <c r="B47" s="53"/>
      <c r="C47" s="56"/>
      <c r="D47" s="18"/>
      <c r="E47" s="18"/>
      <c r="F47" s="18"/>
      <c r="H47" s="18"/>
      <c r="I47" s="18"/>
      <c r="J47" s="18"/>
      <c r="K47" s="18"/>
      <c r="L47" s="18"/>
      <c r="M47" s="18"/>
      <c r="N47" s="53"/>
      <c r="O47" s="53"/>
      <c r="P47" s="53"/>
      <c r="Q47" s="53"/>
      <c r="R47" s="53"/>
      <c r="V47" s="53"/>
      <c r="W47" s="53"/>
      <c r="X47" s="53"/>
      <c r="Y47" s="53"/>
      <c r="Z47" s="53"/>
      <c r="AA47" s="53"/>
      <c r="AB47" s="18"/>
      <c r="AC47" s="18"/>
      <c r="AD47" s="18"/>
      <c r="AE47" s="53"/>
      <c r="AF47" s="53"/>
      <c r="AG47" s="53"/>
      <c r="AH47" s="54"/>
      <c r="AI47" s="60"/>
      <c r="AJ47" s="18"/>
      <c r="AK47" s="60"/>
      <c r="AL47" s="60"/>
    </row>
    <row r="48" spans="2:38" hidden="1" x14ac:dyDescent="0.3">
      <c r="B48" s="53"/>
      <c r="C48" s="56"/>
      <c r="D48" s="18"/>
      <c r="E48" s="18"/>
      <c r="F48" s="18"/>
      <c r="H48" s="18"/>
      <c r="I48" s="18"/>
      <c r="J48" s="18"/>
      <c r="K48" s="18"/>
      <c r="L48" s="18"/>
      <c r="M48" s="18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18"/>
      <c r="AC48" s="18"/>
      <c r="AD48" s="18"/>
      <c r="AE48" s="53"/>
      <c r="AF48" s="53"/>
      <c r="AG48" s="53"/>
      <c r="AH48" s="54"/>
      <c r="AI48" s="60"/>
      <c r="AJ48" s="18"/>
      <c r="AK48" s="60"/>
      <c r="AL48" s="60"/>
    </row>
    <row r="49" spans="2:38" hidden="1" x14ac:dyDescent="0.3">
      <c r="B49" s="53"/>
      <c r="C49" s="56"/>
      <c r="D49" s="18"/>
      <c r="E49" s="18"/>
      <c r="F49" s="18"/>
      <c r="H49" s="18"/>
      <c r="I49" s="18"/>
      <c r="J49" s="18"/>
      <c r="K49" s="18"/>
      <c r="L49" s="18"/>
      <c r="M49" s="18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18"/>
      <c r="AC49" s="18"/>
      <c r="AD49" s="18"/>
      <c r="AE49" s="53"/>
      <c r="AF49" s="53"/>
      <c r="AG49" s="53"/>
      <c r="AH49" s="54"/>
      <c r="AI49" s="60"/>
      <c r="AJ49" s="18"/>
      <c r="AK49" s="60"/>
      <c r="AL49" s="60"/>
    </row>
    <row r="50" spans="2:38" hidden="1" x14ac:dyDescent="0.3">
      <c r="B50" s="53"/>
      <c r="C50" s="56"/>
      <c r="D50" s="18"/>
      <c r="E50" s="18"/>
      <c r="F50" s="18"/>
      <c r="H50" s="18"/>
      <c r="I50" s="18"/>
      <c r="J50" s="18"/>
      <c r="K50" s="18"/>
      <c r="L50" s="18"/>
      <c r="M50" s="18"/>
      <c r="N50" s="53"/>
      <c r="O50" s="53"/>
      <c r="P50" s="53"/>
      <c r="Q50" s="53"/>
      <c r="R50" s="53"/>
      <c r="S50" s="53"/>
      <c r="T50" s="53"/>
      <c r="U50" s="53"/>
      <c r="V50" s="53"/>
      <c r="AC50" s="18"/>
      <c r="AD50" s="18"/>
      <c r="AE50" s="60"/>
      <c r="AF50" s="60"/>
      <c r="AG50" s="60"/>
      <c r="AH50" s="60"/>
      <c r="AI50" s="60"/>
      <c r="AJ50" s="18"/>
      <c r="AK50" s="60"/>
      <c r="AL50" s="60"/>
    </row>
    <row r="51" spans="2:38" hidden="1" x14ac:dyDescent="0.3">
      <c r="M51" s="18"/>
      <c r="N51" s="53"/>
      <c r="O51" s="53"/>
      <c r="P51" s="53"/>
      <c r="S51" s="53"/>
      <c r="T51" s="53"/>
      <c r="U51" s="53"/>
      <c r="W51" s="53"/>
      <c r="X51" s="53"/>
      <c r="Y51" s="53"/>
      <c r="Z51" s="53"/>
      <c r="AA51" s="53"/>
      <c r="AB51" s="53"/>
      <c r="AJ51" s="18"/>
    </row>
    <row r="52" spans="2:38" hidden="1" x14ac:dyDescent="0.3">
      <c r="B52" s="53"/>
      <c r="C52" s="56"/>
      <c r="D52" s="18"/>
      <c r="E52" s="18"/>
      <c r="F52" s="18"/>
      <c r="H52" s="18"/>
      <c r="I52" s="18"/>
      <c r="J52" s="18"/>
      <c r="K52" s="18"/>
      <c r="L52" s="18"/>
      <c r="M52" s="18"/>
      <c r="N52" s="53"/>
      <c r="O52" s="53"/>
      <c r="P52" s="53"/>
      <c r="Q52" s="53"/>
      <c r="R52" s="53"/>
      <c r="V52" s="53"/>
      <c r="W52" s="53"/>
      <c r="X52" s="53"/>
      <c r="Y52" s="53"/>
      <c r="Z52" s="53"/>
      <c r="AA52" s="53"/>
      <c r="AB52" s="53"/>
      <c r="AC52" s="53"/>
      <c r="AD52" s="54"/>
      <c r="AE52" s="60"/>
      <c r="AF52" s="60"/>
      <c r="AG52" s="60"/>
      <c r="AH52" s="60"/>
      <c r="AI52" s="60"/>
      <c r="AJ52" s="18"/>
      <c r="AK52" s="60"/>
      <c r="AL52" s="60"/>
    </row>
    <row r="53" spans="2:38" hidden="1" x14ac:dyDescent="0.3">
      <c r="B53" s="53"/>
      <c r="C53" s="56"/>
      <c r="D53" s="18"/>
      <c r="E53" s="18"/>
      <c r="F53" s="18"/>
      <c r="H53" s="18"/>
      <c r="I53" s="18"/>
      <c r="J53" s="18"/>
      <c r="K53" s="18"/>
      <c r="L53" s="18"/>
      <c r="M53" s="18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60"/>
      <c r="AF53" s="60"/>
      <c r="AG53" s="60"/>
      <c r="AH53" s="60"/>
      <c r="AI53" s="60"/>
      <c r="AJ53" s="18"/>
      <c r="AK53" s="60"/>
      <c r="AL53" s="60"/>
    </row>
    <row r="54" spans="2:38" hidden="1" x14ac:dyDescent="0.3">
      <c r="B54" s="53"/>
      <c r="C54" s="56"/>
      <c r="D54" s="18"/>
      <c r="E54" s="18"/>
      <c r="F54" s="18"/>
      <c r="H54" s="18"/>
      <c r="I54" s="18"/>
      <c r="J54" s="18"/>
      <c r="K54" s="18"/>
      <c r="L54" s="18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4"/>
      <c r="AE54" s="60"/>
      <c r="AF54" s="60"/>
      <c r="AG54" s="60"/>
      <c r="AH54" s="60"/>
      <c r="AI54" s="60"/>
      <c r="AK54" s="60"/>
      <c r="AL54" s="60"/>
    </row>
    <row r="55" spans="2:38" hidden="1" x14ac:dyDescent="0.3">
      <c r="B55" s="53"/>
      <c r="C55" s="56"/>
      <c r="D55" s="18"/>
      <c r="E55" s="18"/>
      <c r="F55" s="18"/>
      <c r="H55" s="18"/>
      <c r="I55" s="18"/>
      <c r="J55" s="18"/>
      <c r="K55" s="18"/>
      <c r="L55" s="18"/>
      <c r="M55" s="18"/>
      <c r="N55" s="53"/>
      <c r="O55" s="53"/>
      <c r="P55" s="53"/>
      <c r="Q55" s="53"/>
      <c r="R55" s="53"/>
      <c r="S55" s="53"/>
      <c r="T55" s="53"/>
      <c r="U55" s="53"/>
      <c r="V55" s="53"/>
      <c r="AC55" s="53"/>
      <c r="AD55" s="54"/>
      <c r="AE55" s="60"/>
      <c r="AF55" s="60"/>
      <c r="AG55" s="60"/>
      <c r="AH55" s="60"/>
      <c r="AI55" s="60"/>
      <c r="AJ55" s="18"/>
      <c r="AK55" s="60"/>
      <c r="AL55" s="60"/>
    </row>
    <row r="56" spans="2:38" hidden="1" x14ac:dyDescent="0.3">
      <c r="M56" s="18"/>
      <c r="N56" s="53"/>
      <c r="O56" s="53"/>
      <c r="P56" s="53"/>
      <c r="S56" s="53"/>
      <c r="T56" s="53"/>
      <c r="U56" s="53"/>
      <c r="W56" s="53"/>
      <c r="X56" s="53"/>
      <c r="Y56" s="53"/>
      <c r="Z56" s="53"/>
      <c r="AA56" s="53"/>
      <c r="AB56" s="53"/>
      <c r="AJ56" s="18"/>
    </row>
    <row r="57" spans="2:38" ht="14" hidden="1" x14ac:dyDescent="0.3">
      <c r="B57" s="217"/>
      <c r="C57" s="217"/>
      <c r="D57" s="217"/>
      <c r="E57" s="217"/>
      <c r="F57" s="18"/>
      <c r="H57" s="18"/>
      <c r="I57" s="18"/>
      <c r="J57" s="18"/>
      <c r="K57" s="18"/>
      <c r="L57" s="18"/>
      <c r="M57" s="18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4"/>
      <c r="AE57" s="60"/>
      <c r="AF57" s="60"/>
      <c r="AG57" s="60"/>
      <c r="AH57" s="60"/>
      <c r="AI57" s="60"/>
      <c r="AJ57" s="18"/>
      <c r="AK57" s="60"/>
      <c r="AL57" s="60"/>
    </row>
    <row r="58" spans="2:38" hidden="1" x14ac:dyDescent="0.3">
      <c r="B58" s="68"/>
      <c r="C58" s="17"/>
      <c r="D58" s="17"/>
      <c r="E58" s="17"/>
      <c r="F58" s="18"/>
      <c r="H58" s="18"/>
      <c r="I58" s="18"/>
      <c r="J58" s="18"/>
      <c r="K58" s="18"/>
      <c r="L58" s="18"/>
      <c r="M58" s="18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4"/>
      <c r="AE58" s="60"/>
      <c r="AF58" s="60"/>
      <c r="AG58" s="60"/>
      <c r="AH58" s="60"/>
      <c r="AI58" s="60"/>
      <c r="AJ58" s="18"/>
      <c r="AK58" s="60"/>
      <c r="AL58" s="60"/>
    </row>
    <row r="59" spans="2:38" hidden="1" x14ac:dyDescent="0.3">
      <c r="B59" s="68"/>
      <c r="C59" s="17"/>
      <c r="D59" s="17"/>
      <c r="E59" s="17"/>
      <c r="F59" s="18"/>
      <c r="H59" s="18"/>
      <c r="I59" s="18"/>
      <c r="J59" s="18"/>
      <c r="K59" s="18"/>
      <c r="L59" s="18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4"/>
      <c r="AE59" s="60"/>
      <c r="AF59" s="60"/>
      <c r="AG59" s="60"/>
      <c r="AH59" s="60"/>
      <c r="AI59" s="60"/>
      <c r="AK59" s="60"/>
      <c r="AL59" s="60"/>
    </row>
    <row r="60" spans="2:38" ht="14" hidden="1" x14ac:dyDescent="0.25">
      <c r="B60" s="53"/>
      <c r="C60" s="19"/>
      <c r="D60" s="19"/>
      <c r="E60" s="19"/>
      <c r="F60" s="19"/>
      <c r="G60" s="132"/>
      <c r="H60" s="18"/>
      <c r="I60" s="18"/>
      <c r="J60" s="18"/>
      <c r="K60" s="18"/>
      <c r="L60" s="18"/>
      <c r="M60" s="18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4"/>
      <c r="AE60" s="60"/>
      <c r="AF60" s="60"/>
      <c r="AG60" s="60"/>
      <c r="AH60" s="60"/>
      <c r="AI60" s="60"/>
      <c r="AJ60" s="18"/>
      <c r="AK60" s="60"/>
      <c r="AL60" s="60"/>
    </row>
    <row r="61" spans="2:38" ht="12.5" hidden="1" x14ac:dyDescent="0.25">
      <c r="B61" s="68"/>
      <c r="C61" s="17"/>
      <c r="D61" s="17"/>
      <c r="E61" s="17"/>
      <c r="F61" s="17"/>
      <c r="G61" s="132"/>
      <c r="H61" s="18"/>
      <c r="I61" s="18"/>
      <c r="J61" s="18"/>
      <c r="K61" s="18"/>
      <c r="L61" s="18"/>
      <c r="M61" s="18"/>
      <c r="N61" s="53"/>
      <c r="O61" s="53"/>
      <c r="P61" s="53"/>
      <c r="Q61" s="53"/>
      <c r="R61" s="53"/>
      <c r="V61" s="53"/>
      <c r="W61" s="53"/>
      <c r="X61" s="53"/>
      <c r="Y61" s="53"/>
      <c r="Z61" s="53"/>
      <c r="AA61" s="53"/>
      <c r="AB61" s="53"/>
      <c r="AC61" s="53"/>
      <c r="AD61" s="54"/>
      <c r="AE61" s="60"/>
      <c r="AF61" s="60"/>
      <c r="AG61" s="60"/>
      <c r="AH61" s="60"/>
      <c r="AI61" s="60"/>
      <c r="AJ61" s="18"/>
      <c r="AK61" s="60"/>
      <c r="AL61" s="60"/>
    </row>
    <row r="62" spans="2:38" ht="12.5" hidden="1" x14ac:dyDescent="0.25">
      <c r="B62" s="53"/>
      <c r="C62" s="53"/>
      <c r="D62" s="53"/>
      <c r="E62" s="53"/>
      <c r="F62" s="53"/>
      <c r="G62" s="133"/>
      <c r="H62" s="18"/>
      <c r="I62" s="18"/>
      <c r="J62" s="18"/>
      <c r="K62" s="18"/>
      <c r="L62" s="18"/>
      <c r="M62" s="18"/>
      <c r="N62" s="53"/>
      <c r="O62" s="53"/>
      <c r="P62" s="53"/>
      <c r="Q62" s="53"/>
      <c r="R62" s="53"/>
      <c r="V62" s="53"/>
      <c r="W62" s="53"/>
      <c r="X62" s="53"/>
      <c r="Y62" s="53"/>
      <c r="Z62" s="53"/>
      <c r="AA62" s="53"/>
      <c r="AB62" s="53"/>
      <c r="AC62" s="53"/>
      <c r="AD62" s="54"/>
      <c r="AE62" s="60"/>
      <c r="AF62" s="60"/>
      <c r="AG62" s="60"/>
      <c r="AH62" s="60"/>
      <c r="AI62" s="60"/>
      <c r="AJ62" s="18"/>
      <c r="AK62" s="60"/>
      <c r="AL62" s="60"/>
    </row>
    <row r="63" spans="2:38" hidden="1" x14ac:dyDescent="0.3">
      <c r="B63" s="18"/>
      <c r="C63" s="18"/>
      <c r="D63" s="18"/>
      <c r="E63" s="18"/>
      <c r="F63" s="18"/>
      <c r="H63" s="18"/>
      <c r="I63" s="18"/>
      <c r="J63" s="18"/>
      <c r="K63" s="18"/>
      <c r="L63" s="18"/>
      <c r="M63" s="18"/>
      <c r="N63" s="53"/>
      <c r="O63" s="53"/>
      <c r="P63" s="53"/>
      <c r="Q63" s="53"/>
      <c r="R63" s="53"/>
      <c r="V63" s="53"/>
      <c r="W63" s="53"/>
      <c r="X63" s="53"/>
      <c r="Y63" s="53"/>
      <c r="Z63" s="53"/>
      <c r="AA63" s="53"/>
      <c r="AB63" s="53"/>
      <c r="AC63" s="53"/>
      <c r="AD63" s="54"/>
      <c r="AE63" s="60"/>
      <c r="AF63" s="60"/>
      <c r="AG63" s="60"/>
      <c r="AH63" s="60"/>
      <c r="AI63" s="60"/>
      <c r="AJ63" s="18"/>
      <c r="AK63" s="60"/>
      <c r="AL63" s="60"/>
    </row>
    <row r="64" spans="2:38" hidden="1" x14ac:dyDescent="0.3">
      <c r="B64" s="18"/>
      <c r="C64" s="18"/>
      <c r="D64" s="18"/>
      <c r="E64" s="18"/>
      <c r="F64" s="18"/>
      <c r="H64" s="18"/>
      <c r="I64" s="18"/>
      <c r="J64" s="18"/>
      <c r="K64" s="18"/>
      <c r="L64" s="18"/>
      <c r="M64" s="18"/>
      <c r="N64" s="53"/>
      <c r="O64" s="53"/>
      <c r="P64" s="53"/>
      <c r="Q64" s="53"/>
      <c r="R64" s="53"/>
      <c r="V64" s="53"/>
      <c r="AC64" s="53"/>
      <c r="AD64" s="54"/>
      <c r="AE64" s="60"/>
      <c r="AF64" s="60"/>
      <c r="AG64" s="60"/>
      <c r="AH64" s="60"/>
      <c r="AI64" s="60"/>
      <c r="AJ64" s="18"/>
      <c r="AK64" s="60"/>
      <c r="AL64" s="60"/>
    </row>
    <row r="65" spans="2:36" hidden="1" x14ac:dyDescent="0.3">
      <c r="B65" s="18"/>
      <c r="C65" s="18"/>
      <c r="M65" s="18"/>
      <c r="N65" s="53"/>
      <c r="O65" s="53"/>
      <c r="P65" s="53"/>
      <c r="AJ65" s="18"/>
    </row>
    <row r="66" spans="2:36" hidden="1" x14ac:dyDescent="0.3">
      <c r="B66" s="18"/>
      <c r="C66" s="18"/>
      <c r="M66" s="18"/>
      <c r="N66" s="53"/>
      <c r="O66" s="53"/>
      <c r="P66" s="53"/>
      <c r="AJ66" s="18"/>
    </row>
    <row r="67" spans="2:36" hidden="1" x14ac:dyDescent="0.3">
      <c r="M67" s="18"/>
      <c r="N67" s="53"/>
      <c r="O67" s="53"/>
      <c r="P67" s="53"/>
      <c r="AJ67" s="18"/>
    </row>
  </sheetData>
  <sheetProtection algorithmName="SHA-512" hashValue="M75yQpM3+6kCmbwH7W1bpCajVOGU7fPIJ0yotKXqVAsyqsRg5Nbpaj0FygkDZSCUukrJw3aERQIUmuU4c187NQ==" saltValue="WaljQ/99cCdkp9S2uB076A==" spinCount="100000" sheet="1" objects="1" scenarios="1"/>
  <mergeCells count="54">
    <mergeCell ref="I17:I21"/>
    <mergeCell ref="J12:J28"/>
    <mergeCell ref="E14:E15"/>
    <mergeCell ref="C14:C15"/>
    <mergeCell ref="D14:D15"/>
    <mergeCell ref="D5:H5"/>
    <mergeCell ref="D6:H6"/>
    <mergeCell ref="J10:J11"/>
    <mergeCell ref="I10:I11"/>
    <mergeCell ref="D10:D11"/>
    <mergeCell ref="E10:E11"/>
    <mergeCell ref="G10:G11"/>
    <mergeCell ref="H10:H11"/>
    <mergeCell ref="F10:F11"/>
    <mergeCell ref="E8:E9"/>
    <mergeCell ref="B57:E57"/>
    <mergeCell ref="N19:N20"/>
    <mergeCell ref="D38:F38"/>
    <mergeCell ref="I25:I28"/>
    <mergeCell ref="D22:D23"/>
    <mergeCell ref="E29:F29"/>
    <mergeCell ref="B22:B24"/>
    <mergeCell ref="B25:B28"/>
    <mergeCell ref="I22:I24"/>
    <mergeCell ref="H19:H20"/>
    <mergeCell ref="C22:C23"/>
    <mergeCell ref="H22:H23"/>
    <mergeCell ref="H25:H27"/>
    <mergeCell ref="N25:N27"/>
    <mergeCell ref="K12:K28"/>
    <mergeCell ref="I12:I16"/>
    <mergeCell ref="B12:B16"/>
    <mergeCell ref="H12:H13"/>
    <mergeCell ref="H14:H15"/>
    <mergeCell ref="E22:E23"/>
    <mergeCell ref="B36:E36"/>
    <mergeCell ref="B17:B21"/>
    <mergeCell ref="K10:K11"/>
    <mergeCell ref="O12:O13"/>
    <mergeCell ref="N12:N13"/>
    <mergeCell ref="O25:O27"/>
    <mergeCell ref="P25:P28"/>
    <mergeCell ref="M14:M15"/>
    <mergeCell ref="N14:N15"/>
    <mergeCell ref="M22:M23"/>
    <mergeCell ref="N22:N23"/>
    <mergeCell ref="Q12:Q28"/>
    <mergeCell ref="P12:P16"/>
    <mergeCell ref="P17:P21"/>
    <mergeCell ref="O19:O20"/>
    <mergeCell ref="Z16:AA16"/>
    <mergeCell ref="O14:O15"/>
    <mergeCell ref="O22:O23"/>
    <mergeCell ref="P22:P24"/>
  </mergeCells>
  <conditionalFormatting sqref="E12:J28 O12:O28">
    <cfRule type="notContainsErrors" dxfId="11" priority="550">
      <formula>NOT(ISERROR(E12))</formula>
    </cfRule>
  </conditionalFormatting>
  <conditionalFormatting sqref="E12:J28 Y10:Y16 U11:U46 O12:O28">
    <cfRule type="cellIs" dxfId="10" priority="74" stopIfTrue="1" operator="equal">
      <formula>"GULD"</formula>
    </cfRule>
  </conditionalFormatting>
  <conditionalFormatting sqref="F12:F35">
    <cfRule type="expression" dxfId="9" priority="4" stopIfTrue="1">
      <formula>AJ12=2</formula>
    </cfRule>
    <cfRule type="expression" dxfId="8" priority="7" stopIfTrue="1">
      <formula>AJ12=1</formula>
    </cfRule>
    <cfRule type="expression" dxfId="7" priority="73" stopIfTrue="1">
      <formula>AJ12=0</formula>
    </cfRule>
  </conditionalFormatting>
  <conditionalFormatting sqref="K12:K28 Z16">
    <cfRule type="cellIs" dxfId="6" priority="1" operator="equal">
      <formula>$Z$23</formula>
    </cfRule>
    <cfRule type="cellIs" dxfId="5" priority="2" operator="equal">
      <formula>$Z$24</formula>
    </cfRule>
  </conditionalFormatting>
  <conditionalFormatting sqref="Y10:Y16 U11:U46 E12:J28 O12:O28">
    <cfRule type="cellIs" dxfId="4" priority="499" stopIfTrue="1" operator="equal">
      <formula>"SILVER"</formula>
    </cfRule>
    <cfRule type="cellIs" dxfId="3" priority="500" stopIfTrue="1" operator="equal">
      <formula>"BRONS"</formula>
    </cfRule>
  </conditionalFormatting>
  <conditionalFormatting sqref="AJ12:AJ35">
    <cfRule type="expression" dxfId="2" priority="3" stopIfTrue="1">
      <formula>AJ12=2</formula>
    </cfRule>
    <cfRule type="expression" dxfId="1" priority="6" stopIfTrue="1">
      <formula>AJ12=1</formula>
    </cfRule>
    <cfRule type="expression" dxfId="0" priority="8" stopIfTrue="1">
      <formula>AJ12=0</formula>
    </cfRule>
  </conditionalFormatting>
  <dataValidations count="2">
    <dataValidation type="list" showErrorMessage="1" errorTitle="Fel inmatning" error="Endast klass A-D är giltiga!_x000a__x000a_Skriv med VERSALER" prompt="KLASSAD ej accepterad som indikatorbetyg i 2.1 vid nyproduktion. " sqref="E30:E35" xr:uid="{9B92524C-3271-4445-BB63-FADDBE6005FD}">
      <formula1>$Z$19:$Z$20</formula1>
    </dataValidation>
    <dataValidation type="list" allowBlank="1" showInputMessage="1" showErrorMessage="1" sqref="E12:E28" xr:uid="{2A7D88A6-CD67-4D26-B6AD-78D3C2685D34}">
      <formula1>$W$20:$W$22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7" ma:contentTypeDescription="Skapa ett nytt dokument." ma:contentTypeScope="" ma:versionID="24ef453aab3646f08ee9ba3cda2b1212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deb3486bba1e777261c92b46ffc34fd5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52F49C-F8DE-4206-A95C-F8FFA91ACD4A}">
  <ds:schemaRefs>
    <ds:schemaRef ds:uri="http://purl.org/dc/terms/"/>
    <ds:schemaRef ds:uri="http://schemas.openxmlformats.org/package/2006/metadata/core-properties"/>
    <ds:schemaRef ds:uri="d47c7f99-7f43-47a8-9f98-fd53d9d892ed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90e3d82b-c9a9-4d69-99af-1ab8b304f427"/>
  </ds:schemaRefs>
</ds:datastoreItem>
</file>

<file path=customXml/itemProps2.xml><?xml version="1.0" encoding="utf-8"?>
<ds:datastoreItem xmlns:ds="http://schemas.openxmlformats.org/officeDocument/2006/customXml" ds:itemID="{6760D530-86A9-40B4-B644-06BAE64B9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4DAB5F-7903-4039-83A0-87EB15D5715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d234255-e20f-4205-88a5-9658a402999b}" enabled="0" method="" siteId="{3d234255-e20f-4205-88a5-9658a402999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Nyproducerad byggnad</vt:lpstr>
      <vt:lpstr>Betyg_siffror</vt:lpstr>
      <vt:lpstr>'Nyproducerad byggnad'!Indikatorbetyg</vt:lpstr>
    </vt:vector>
  </TitlesOfParts>
  <Manager/>
  <Company>Bengt Dahlgren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Catarina Warfvinge</dc:creator>
  <cp:keywords/>
  <dc:description/>
  <cp:lastModifiedBy>Philip Aluko</cp:lastModifiedBy>
  <cp:revision/>
  <dcterms:created xsi:type="dcterms:W3CDTF">2010-02-28T13:27:26Z</dcterms:created>
  <dcterms:modified xsi:type="dcterms:W3CDTF">2024-09-10T08:59:49Z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  <property fmtid="{D5CDD505-2E9C-101B-9397-08002B2CF9AE}" pid="3" name="MediaServiceImageTags">
    <vt:lpwstr/>
  </property>
</Properties>
</file>